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a\Desktop\2018年综合计划印文版\2018年综合计划印文版-拆分0402\2018年综合计划印文版\0129收-最终路网改造计划\2018年危桥计划\"/>
    </mc:Choice>
  </mc:AlternateContent>
  <xr:revisionPtr revIDLastSave="0" documentId="12_ncr:500000_{B4595EDA-0DC5-4915-91FA-8DCEF75F2F40}" xr6:coauthVersionLast="31" xr6:coauthVersionMax="31" xr10:uidLastSave="{00000000-0000-0000-0000-000000000000}"/>
  <bookViews>
    <workbookView xWindow="0" yWindow="0" windowWidth="20490" windowHeight="7455" xr2:uid="{00000000-000D-0000-FFFF-FFFF00000000}"/>
  </bookViews>
  <sheets>
    <sheet name="危桥明细表计划下达稿  (2)" sheetId="7" r:id="rId1"/>
    <sheet name="汇总表 (2)" sheetId="8" r:id="rId2"/>
  </sheets>
  <definedNames>
    <definedName name="_xlnm._FilterDatabase" localSheetId="0" hidden="1">'危桥明细表计划下达稿  (2)'!$A$5:$AI$56</definedName>
    <definedName name="_xlnm.Print_Titles" localSheetId="0">'危桥明细表计划下达稿  (2)'!$2:$5</definedName>
  </definedNames>
  <calcPr calcId="162913"/>
</workbook>
</file>

<file path=xl/calcChain.xml><?xml version="1.0" encoding="utf-8"?>
<calcChain xmlns="http://schemas.openxmlformats.org/spreadsheetml/2006/main">
  <c r="V6" i="8" l="1"/>
  <c r="T6" i="8" s="1"/>
  <c r="O6" i="8"/>
  <c r="M6" i="8" s="1"/>
  <c r="G6" i="8"/>
  <c r="E6" i="8"/>
  <c r="D6" i="8"/>
  <c r="C6" i="8"/>
  <c r="B6" i="8"/>
  <c r="AF30" i="7"/>
  <c r="AE30" i="7"/>
  <c r="AA30" i="7"/>
  <c r="Z30" i="7"/>
  <c r="W30" i="7"/>
  <c r="AF29" i="7"/>
  <c r="AE29" i="7"/>
  <c r="AA29" i="7"/>
  <c r="Z29" i="7"/>
  <c r="W29" i="7"/>
  <c r="AF28" i="7"/>
  <c r="AE28" i="7"/>
  <c r="AA28" i="7"/>
  <c r="Z28" i="7"/>
  <c r="W28" i="7"/>
  <c r="AF27" i="7"/>
  <c r="AE27" i="7"/>
  <c r="AA27" i="7"/>
  <c r="Z27" i="7"/>
  <c r="W27" i="7"/>
  <c r="AF26" i="7"/>
  <c r="AE26" i="7"/>
  <c r="AA26" i="7"/>
  <c r="Z26" i="7"/>
  <c r="W26" i="7"/>
  <c r="AF25" i="7"/>
  <c r="AE25" i="7"/>
  <c r="AA25" i="7"/>
  <c r="Z25" i="7"/>
  <c r="W25" i="7"/>
  <c r="AF24" i="7"/>
  <c r="AE24" i="7"/>
  <c r="AA24" i="7"/>
  <c r="Z24" i="7"/>
  <c r="W24" i="7"/>
  <c r="AF23" i="7"/>
  <c r="AE23" i="7"/>
  <c r="AA23" i="7"/>
  <c r="Z23" i="7"/>
  <c r="W23" i="7"/>
  <c r="AF22" i="7"/>
  <c r="AE22" i="7"/>
  <c r="AA22" i="7"/>
  <c r="Z22" i="7"/>
  <c r="W22" i="7"/>
  <c r="AF21" i="7"/>
  <c r="AE21" i="7"/>
  <c r="AA21" i="7"/>
  <c r="Z21" i="7"/>
  <c r="W21" i="7"/>
  <c r="AF20" i="7"/>
  <c r="AE20" i="7"/>
  <c r="AA20" i="7"/>
  <c r="Z20" i="7"/>
  <c r="W20" i="7"/>
  <c r="AF19" i="7"/>
  <c r="AE19" i="7"/>
  <c r="AA19" i="7"/>
  <c r="Z19" i="7"/>
  <c r="W19" i="7"/>
  <c r="AF18" i="7"/>
  <c r="AE18" i="7"/>
  <c r="AA18" i="7"/>
  <c r="Z18" i="7"/>
  <c r="W18" i="7"/>
  <c r="AF17" i="7"/>
  <c r="AE17" i="7"/>
  <c r="AA17" i="7"/>
  <c r="Z17" i="7"/>
  <c r="W17" i="7"/>
  <c r="AF16" i="7"/>
  <c r="AE16" i="7"/>
  <c r="AA16" i="7"/>
  <c r="Z16" i="7"/>
  <c r="W16" i="7"/>
  <c r="AF15" i="7"/>
  <c r="AE15" i="7"/>
  <c r="AA15" i="7"/>
  <c r="Z15" i="7"/>
  <c r="W15" i="7"/>
  <c r="AF12" i="7"/>
  <c r="AE12" i="7"/>
  <c r="AA12" i="7"/>
  <c r="Z12" i="7"/>
  <c r="W12" i="7"/>
  <c r="AF11" i="7"/>
  <c r="AE11" i="7"/>
  <c r="AA11" i="7"/>
  <c r="Z11" i="7"/>
  <c r="W11" i="7"/>
  <c r="AF10" i="7"/>
  <c r="AE10" i="7"/>
  <c r="AA10" i="7"/>
  <c r="Z10" i="7"/>
  <c r="W10" i="7"/>
  <c r="AF9" i="7"/>
  <c r="AE9" i="7"/>
  <c r="AA9" i="7"/>
  <c r="Z9" i="7"/>
  <c r="W9" i="7"/>
  <c r="AF8" i="7"/>
  <c r="AE8" i="7"/>
  <c r="AA8" i="7"/>
  <c r="AB8" i="7" s="1"/>
  <c r="AC8" i="7" s="1"/>
  <c r="W8" i="7"/>
  <c r="AG11" i="7" l="1"/>
  <c r="AH11" i="7" s="1"/>
  <c r="AI11" i="7" s="1"/>
  <c r="AB17" i="7"/>
  <c r="AC17" i="7" s="1"/>
  <c r="AG9" i="7"/>
  <c r="AH9" i="7" s="1"/>
  <c r="AI9" i="7" s="1"/>
  <c r="AG18" i="7"/>
  <c r="AH18" i="7" s="1"/>
  <c r="AI18" i="7" s="1"/>
  <c r="AB23" i="7"/>
  <c r="AC23" i="7" s="1"/>
  <c r="AG28" i="7"/>
  <c r="AH28" i="7" s="1"/>
  <c r="AI28" i="7" s="1"/>
  <c r="AB10" i="7"/>
  <c r="AC10" i="7" s="1"/>
  <c r="AB11" i="7"/>
  <c r="AC11" i="7" s="1"/>
  <c r="AG20" i="7"/>
  <c r="AH20" i="7" s="1"/>
  <c r="AI20" i="7" s="1"/>
  <c r="AG25" i="7"/>
  <c r="AH25" i="7" s="1"/>
  <c r="AI25" i="7" s="1"/>
  <c r="AG26" i="7"/>
  <c r="AH26" i="7" s="1"/>
  <c r="AI26" i="7" s="1"/>
  <c r="AB16" i="7"/>
  <c r="AC16" i="7" s="1"/>
  <c r="AB25" i="7"/>
  <c r="AC25" i="7" s="1"/>
  <c r="AG16" i="7"/>
  <c r="AH16" i="7" s="1"/>
  <c r="AI16" i="7" s="1"/>
  <c r="AB9" i="7"/>
  <c r="AC9" i="7" s="1"/>
  <c r="AG24" i="7"/>
  <c r="AH24" i="7" s="1"/>
  <c r="AI24" i="7" s="1"/>
  <c r="AG10" i="7"/>
  <c r="AH10" i="7" s="1"/>
  <c r="AI10" i="7" s="1"/>
  <c r="AG12" i="7"/>
  <c r="AH12" i="7" s="1"/>
  <c r="AI12" i="7" s="1"/>
  <c r="AB20" i="7"/>
  <c r="AC20" i="7" s="1"/>
  <c r="AB28" i="7"/>
  <c r="AC28" i="7" s="1"/>
  <c r="AG19" i="7"/>
  <c r="AH19" i="7" s="1"/>
  <c r="AI19" i="7" s="1"/>
  <c r="AB22" i="7"/>
  <c r="AC22" i="7" s="1"/>
  <c r="AG27" i="7"/>
  <c r="AH27" i="7" s="1"/>
  <c r="AI27" i="7" s="1"/>
  <c r="AB30" i="7"/>
  <c r="AC30" i="7" s="1"/>
  <c r="AG17" i="7"/>
  <c r="AH17" i="7" s="1"/>
  <c r="AI17" i="7" s="1"/>
  <c r="AB15" i="7"/>
  <c r="AC15" i="7" s="1"/>
  <c r="W7" i="7"/>
  <c r="AG8" i="7"/>
  <c r="AH8" i="7" s="1"/>
  <c r="AI8" i="7" s="1"/>
  <c r="AB12" i="7"/>
  <c r="AC12" i="7" s="1"/>
  <c r="AG15" i="7"/>
  <c r="AH15" i="7" s="1"/>
  <c r="AI15" i="7" s="1"/>
  <c r="AB18" i="7"/>
  <c r="AC18" i="7" s="1"/>
  <c r="AB19" i="7"/>
  <c r="AC19" i="7" s="1"/>
  <c r="AG21" i="7"/>
  <c r="AH21" i="7" s="1"/>
  <c r="AI21" i="7" s="1"/>
  <c r="AG22" i="7"/>
  <c r="AH22" i="7" s="1"/>
  <c r="AI22" i="7" s="1"/>
  <c r="AG23" i="7"/>
  <c r="AH23" i="7" s="1"/>
  <c r="AI23" i="7" s="1"/>
  <c r="AB26" i="7"/>
  <c r="AC26" i="7" s="1"/>
  <c r="AB27" i="7"/>
  <c r="AC27" i="7" s="1"/>
  <c r="AG29" i="7"/>
  <c r="AH29" i="7" s="1"/>
  <c r="AI29" i="7" s="1"/>
  <c r="AG30" i="7"/>
  <c r="AH30" i="7" s="1"/>
  <c r="AI30" i="7" s="1"/>
  <c r="AB21" i="7"/>
  <c r="AC21" i="7" s="1"/>
  <c r="AB29" i="7"/>
  <c r="AC29" i="7" s="1"/>
  <c r="AB24" i="7"/>
  <c r="AC24" i="7" s="1"/>
  <c r="W14" i="7"/>
  <c r="H6" i="8"/>
  <c r="W6" i="7" l="1"/>
  <c r="W13" i="7"/>
  <c r="F6" i="8"/>
</calcChain>
</file>

<file path=xl/sharedStrings.xml><?xml version="1.0" encoding="utf-8"?>
<sst xmlns="http://schemas.openxmlformats.org/spreadsheetml/2006/main" count="542" uniqueCount="224">
  <si>
    <t>附件2</t>
  </si>
  <si>
    <t>序号</t>
  </si>
  <si>
    <t>市州</t>
  </si>
  <si>
    <t>县级行政区划</t>
  </si>
  <si>
    <t>桥梁编码</t>
  </si>
  <si>
    <t>桥梁名称</t>
  </si>
  <si>
    <t>路线编码</t>
  </si>
  <si>
    <t>中心桩号</t>
  </si>
  <si>
    <t>路线技术等级</t>
  </si>
  <si>
    <t>技术状况
等级</t>
  </si>
  <si>
    <t>建设性质</t>
  </si>
  <si>
    <t>桥长
（米）</t>
  </si>
  <si>
    <t>桥宽
（米)</t>
  </si>
  <si>
    <t>补助桥宽</t>
  </si>
  <si>
    <t>批复文号</t>
  </si>
  <si>
    <t>总投资
（万元）</t>
  </si>
  <si>
    <t>部省补助总资金(万元)</t>
  </si>
  <si>
    <t>部省补助低值（万元）</t>
  </si>
  <si>
    <t>地方自筹
(万元)</t>
  </si>
  <si>
    <t>本次下达部补助资金（不含村道）（万元）</t>
  </si>
  <si>
    <t>备注</t>
  </si>
  <si>
    <t>省标准</t>
  </si>
  <si>
    <t>部标准</t>
  </si>
  <si>
    <t>部省取低值</t>
  </si>
  <si>
    <t>行政区划代码</t>
  </si>
  <si>
    <t>行政区划名称</t>
  </si>
  <si>
    <t>地区分类</t>
  </si>
  <si>
    <t>按照面积测算</t>
  </si>
  <si>
    <t>按总投资测算</t>
  </si>
  <si>
    <t>国省补助资金</t>
  </si>
  <si>
    <t>对比</t>
  </si>
  <si>
    <t>分类</t>
  </si>
  <si>
    <t>按照面积测算（按实际桥宽）</t>
  </si>
  <si>
    <t>部补助资金</t>
  </si>
  <si>
    <t>合计</t>
  </si>
  <si>
    <t>国省干线</t>
  </si>
  <si>
    <t>四级</t>
  </si>
  <si>
    <t>四类</t>
  </si>
  <si>
    <t>三类</t>
  </si>
  <si>
    <t>一般</t>
  </si>
  <si>
    <t>二级</t>
  </si>
  <si>
    <t>拆除重建</t>
  </si>
  <si>
    <t>三级</t>
  </si>
  <si>
    <t>株洲</t>
  </si>
  <si>
    <t>430281</t>
  </si>
  <si>
    <t>醴陵市</t>
  </si>
  <si>
    <t>G106430281L0700</t>
  </si>
  <si>
    <t>滴水井桥</t>
  </si>
  <si>
    <t>G106</t>
  </si>
  <si>
    <t>未完成前期工作</t>
  </si>
  <si>
    <t>S330430281L0050</t>
  </si>
  <si>
    <t>文家铺桥</t>
  </si>
  <si>
    <t>S330</t>
  </si>
  <si>
    <t>株交函[2017]115号</t>
  </si>
  <si>
    <t>S330430281L0060</t>
  </si>
  <si>
    <t>曾家滩桥</t>
  </si>
  <si>
    <t>五类</t>
  </si>
  <si>
    <t>S204430281L0350</t>
  </si>
  <si>
    <t>贺家桥</t>
  </si>
  <si>
    <t>S204</t>
  </si>
  <si>
    <t>G320430281L0010</t>
  </si>
  <si>
    <t>夏坪桥</t>
  </si>
  <si>
    <t>G320</t>
  </si>
  <si>
    <t>株路发【2017】106号</t>
  </si>
  <si>
    <t>一类</t>
  </si>
  <si>
    <t>贫困</t>
  </si>
  <si>
    <t>农村公路</t>
  </si>
  <si>
    <t>430224</t>
  </si>
  <si>
    <t>茶陵县</t>
  </si>
  <si>
    <t>Y400430224L0010</t>
  </si>
  <si>
    <t>豹岭桥</t>
  </si>
  <si>
    <t>Y400430224</t>
  </si>
  <si>
    <t>茶交发[2017]45号</t>
  </si>
  <si>
    <t>Y434430224L0020</t>
  </si>
  <si>
    <t>上山下桥</t>
  </si>
  <si>
    <t>Y434430224</t>
  </si>
  <si>
    <t>X146430224L0010</t>
  </si>
  <si>
    <t>土里屋桥</t>
  </si>
  <si>
    <t>X146430224</t>
  </si>
  <si>
    <t>株交函[2017]123号</t>
  </si>
  <si>
    <t>430225</t>
  </si>
  <si>
    <t>炎陵县</t>
  </si>
  <si>
    <t>Y507430225L0070</t>
  </si>
  <si>
    <t>下村大桥</t>
  </si>
  <si>
    <t>Y507430225</t>
  </si>
  <si>
    <t>株交函[2017]122号</t>
  </si>
  <si>
    <t>Y518430225L0020</t>
  </si>
  <si>
    <t>石筛岩桥</t>
  </si>
  <si>
    <t>Y518430225</t>
  </si>
  <si>
    <t>Y517430225L0030</t>
  </si>
  <si>
    <t>大坑粱桥</t>
  </si>
  <si>
    <t>Y517430225</t>
  </si>
  <si>
    <t>炎交政字[2017]39号</t>
  </si>
  <si>
    <t>430223</t>
  </si>
  <si>
    <t>攸县</t>
  </si>
  <si>
    <t>Y365430223L0020</t>
  </si>
  <si>
    <t>伏竹冲一桥</t>
  </si>
  <si>
    <t>Y365430223</t>
  </si>
  <si>
    <t>株交函[2017]118号</t>
  </si>
  <si>
    <t>X037430223L0010</t>
  </si>
  <si>
    <t>坪泉桥</t>
  </si>
  <si>
    <t>X037430223</t>
  </si>
  <si>
    <t>攸交发（2017）84号</t>
  </si>
  <si>
    <t>Y301430223L0010</t>
  </si>
  <si>
    <t>兰头桥</t>
  </si>
  <si>
    <t>Y301430223</t>
  </si>
  <si>
    <t>攸交发（2017）76号</t>
  </si>
  <si>
    <t>X116430223L0030</t>
  </si>
  <si>
    <t>阴山桥</t>
  </si>
  <si>
    <t>X116430223</t>
  </si>
  <si>
    <t>Y321430223L0030</t>
  </si>
  <si>
    <t>扶洲田桥</t>
  </si>
  <si>
    <t>Y321430223</t>
  </si>
  <si>
    <t>攸交发（2017）74号</t>
  </si>
  <si>
    <t>X185430223L0010</t>
  </si>
  <si>
    <t>渠道三桥</t>
  </si>
  <si>
    <t>X185430223</t>
  </si>
  <si>
    <t>攸交发（2017）80号</t>
  </si>
  <si>
    <t>Y322430223L0010</t>
  </si>
  <si>
    <t>增加桥</t>
  </si>
  <si>
    <t>Y322430223</t>
  </si>
  <si>
    <t>攸交发（2017）83号</t>
  </si>
  <si>
    <t>X105430223L0020</t>
  </si>
  <si>
    <t>下陂桥</t>
  </si>
  <si>
    <t>X105430223</t>
  </si>
  <si>
    <t>攸交发（2017）82号</t>
  </si>
  <si>
    <t>XJ13430223L0040</t>
  </si>
  <si>
    <t>大塘冲桥</t>
  </si>
  <si>
    <t>XJ13430223</t>
  </si>
  <si>
    <t>攸交发（2017）73号</t>
  </si>
  <si>
    <t>430221</t>
  </si>
  <si>
    <t>株洲县</t>
  </si>
  <si>
    <t>X036430221L0010</t>
  </si>
  <si>
    <t>砖桥</t>
  </si>
  <si>
    <t>X036430221</t>
  </si>
  <si>
    <t>株县交[2017]27号</t>
  </si>
  <si>
    <t>龙桥</t>
  </si>
  <si>
    <t>大湾桥</t>
  </si>
  <si>
    <t>村道</t>
  </si>
  <si>
    <t>本次暂不下达部补助资金，待部补助资金下达后再另行下达。</t>
  </si>
  <si>
    <t>C438430224L0040</t>
  </si>
  <si>
    <t>贺家2桥</t>
  </si>
  <si>
    <t>C438430224</t>
  </si>
  <si>
    <t>C976430224L0010</t>
  </si>
  <si>
    <t>大芫桥</t>
  </si>
  <si>
    <t>C976430224</t>
  </si>
  <si>
    <t>C948430224L0010</t>
  </si>
  <si>
    <t>岩下桥</t>
  </si>
  <si>
    <t>C948430224</t>
  </si>
  <si>
    <t>C860430224L0010</t>
  </si>
  <si>
    <t>红军桥</t>
  </si>
  <si>
    <t>C860430224</t>
  </si>
  <si>
    <t>CC23430224L0010</t>
  </si>
  <si>
    <t>爱里小桥</t>
  </si>
  <si>
    <t>CC23430224</t>
  </si>
  <si>
    <t>CB90430224L0010</t>
  </si>
  <si>
    <t>芫下桥</t>
  </si>
  <si>
    <t>CB90430224</t>
  </si>
  <si>
    <t>C352430224L0020</t>
  </si>
  <si>
    <t>窑背桥</t>
  </si>
  <si>
    <t>C352430224</t>
  </si>
  <si>
    <t>C491430224L0010</t>
  </si>
  <si>
    <t>溪濂桥</t>
  </si>
  <si>
    <t>C491430224</t>
  </si>
  <si>
    <t>C942430224L0020</t>
  </si>
  <si>
    <t>毛铺桥</t>
  </si>
  <si>
    <t>C942430224</t>
  </si>
  <si>
    <t>CB38430224L0010</t>
  </si>
  <si>
    <t>CB38430224</t>
  </si>
  <si>
    <t>C301430224L0010</t>
  </si>
  <si>
    <t>塘界桥</t>
  </si>
  <si>
    <t>C301430224</t>
  </si>
  <si>
    <t>C411430224L0010</t>
  </si>
  <si>
    <t>C411430224</t>
  </si>
  <si>
    <t>C162430225L0010</t>
  </si>
  <si>
    <t>育才桥</t>
  </si>
  <si>
    <t>C162430225</t>
  </si>
  <si>
    <t>C013430225L0010</t>
  </si>
  <si>
    <t>柒树下桥</t>
  </si>
  <si>
    <t>C013430225</t>
  </si>
  <si>
    <t>C546430223L0010</t>
  </si>
  <si>
    <t>西干渠桥</t>
  </si>
  <si>
    <t>C546430223</t>
  </si>
  <si>
    <t>攸交发（2017）81号</t>
  </si>
  <si>
    <t>C635430223L0010</t>
  </si>
  <si>
    <t>丁家垅桥</t>
  </si>
  <si>
    <t>C635430223</t>
  </si>
  <si>
    <t>C633430223L0010</t>
  </si>
  <si>
    <t>C633430223</t>
  </si>
  <si>
    <t>攸交发（2017）77号</t>
  </si>
  <si>
    <t>C689430223L0010</t>
  </si>
  <si>
    <t>新联桥</t>
  </si>
  <si>
    <t>C689430223</t>
  </si>
  <si>
    <t>C409430223L0010</t>
  </si>
  <si>
    <t>樟水大桥</t>
  </si>
  <si>
    <t>C409430223</t>
  </si>
  <si>
    <t>C101430223L0010</t>
  </si>
  <si>
    <t>坎上桥</t>
  </si>
  <si>
    <t>C101430223</t>
  </si>
  <si>
    <t>攸交发（2017）75号</t>
  </si>
  <si>
    <t>C746430223L0010</t>
  </si>
  <si>
    <t>阳湖湾桥</t>
  </si>
  <si>
    <t>C746430223</t>
  </si>
  <si>
    <t>C101430223L0020</t>
  </si>
  <si>
    <t>坪里屋桥</t>
  </si>
  <si>
    <t>攸交发（2017）79号</t>
  </si>
  <si>
    <t>C101430223L0030</t>
  </si>
  <si>
    <t>坪里屋二桥</t>
  </si>
  <si>
    <t>攸交发（2017）78号</t>
  </si>
  <si>
    <t>C116430221L0010</t>
  </si>
  <si>
    <t>罗塘桥</t>
  </si>
  <si>
    <t>C116430221</t>
  </si>
  <si>
    <t>附件1</t>
  </si>
  <si>
    <t>2018年第一批危桥改造工程部补助资金计划汇总表</t>
  </si>
  <si>
    <t>农村公路（县乡道）</t>
  </si>
  <si>
    <t>农村公路（村道）</t>
  </si>
  <si>
    <t>座数</t>
  </si>
  <si>
    <t>延米</t>
  </si>
  <si>
    <t>部省补助总资金
（万元）</t>
  </si>
  <si>
    <t>本次下达部补助资金</t>
  </si>
  <si>
    <t>本次下达部补助资金（万元）</t>
  </si>
  <si>
    <t>小计</t>
  </si>
  <si>
    <t>地方自筹</t>
  </si>
  <si>
    <t>2018年第一批危桥改造工程部省补助资金计划明细表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</si>
</sst>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Helv"/>
      <family val="2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vertical="center"/>
    </xf>
    <xf numFmtId="0" fontId="3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6" fillId="2" borderId="2" xfId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4" fillId="0" borderId="12" xfId="0" applyFont="1" applyBorder="1" applyAlignment="1">
      <alignment horizontal="center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3" fillId="3" borderId="2" xfId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常规" xfId="0" builtinId="0"/>
    <cellStyle name="样式 1" xfId="1" xr:uid="{00000000-0005-0000-0000-00003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6"/>
  <sheetViews>
    <sheetView tabSelected="1" workbookViewId="0">
      <pane xSplit="5" ySplit="5" topLeftCell="F6" activePane="bottomRight" state="frozen"/>
      <selection pane="topRight"/>
      <selection pane="bottomLeft"/>
      <selection pane="bottomRight" activeCell="Q11" sqref="Q11"/>
    </sheetView>
  </sheetViews>
  <sheetFormatPr defaultColWidth="9" defaultRowHeight="20.100000000000001" customHeight="1" x14ac:dyDescent="0.15"/>
  <cols>
    <col min="1" max="1" width="3.5" customWidth="1"/>
    <col min="2" max="2" width="5" customWidth="1"/>
    <col min="3" max="3" width="8" customWidth="1"/>
    <col min="4" max="4" width="7" customWidth="1"/>
    <col min="5" max="5" width="15.75" customWidth="1"/>
    <col min="7" max="7" width="8.125" customWidth="1"/>
    <col min="8" max="8" width="8.375" customWidth="1"/>
    <col min="9" max="9" width="7.5" customWidth="1"/>
    <col min="10" max="10" width="6.5" customWidth="1"/>
    <col min="12" max="12" width="10" customWidth="1"/>
    <col min="13" max="13" width="5.5" customWidth="1"/>
    <col min="14" max="14" width="5.75" customWidth="1"/>
    <col min="15" max="15" width="20.625" customWidth="1"/>
    <col min="16" max="16" width="7.875" customWidth="1"/>
    <col min="17" max="17" width="18.75" bestFit="1" customWidth="1"/>
    <col min="18" max="18" width="18.625" style="16" hidden="1" customWidth="1"/>
    <col min="19" max="20" width="6.5" bestFit="1" customWidth="1"/>
    <col min="21" max="21" width="12.75" bestFit="1" customWidth="1"/>
    <col min="22" max="22" width="6.5" bestFit="1" customWidth="1"/>
    <col min="23" max="23" width="9" hidden="1" customWidth="1"/>
    <col min="24" max="24" width="8.375" customWidth="1"/>
    <col min="25" max="25" width="7" style="17" hidden="1" customWidth="1"/>
    <col min="26" max="26" width="6.875" style="18" hidden="1" customWidth="1"/>
    <col min="27" max="27" width="7.5" style="18" hidden="1" customWidth="1"/>
    <col min="28" max="28" width="5.625" style="19" hidden="1" customWidth="1"/>
    <col min="29" max="30" width="4.25" style="20" hidden="1" customWidth="1"/>
    <col min="31" max="31" width="5.75" hidden="1" customWidth="1"/>
    <col min="32" max="32" width="6.25" hidden="1" customWidth="1"/>
    <col min="33" max="33" width="5.875" hidden="1" customWidth="1"/>
    <col min="34" max="34" width="6.125" style="16" hidden="1" customWidth="1"/>
    <col min="35" max="35" width="5.375" hidden="1" customWidth="1"/>
  </cols>
  <sheetData>
    <row r="1" spans="1:35" s="10" customFormat="1" ht="10.5" customHeight="1" x14ac:dyDescent="0.15">
      <c r="A1" s="20" t="s">
        <v>0</v>
      </c>
      <c r="B1" s="20"/>
      <c r="R1" s="24"/>
      <c r="Y1" s="17"/>
      <c r="Z1" s="26"/>
      <c r="AA1" s="26"/>
      <c r="AB1" s="27"/>
      <c r="AC1" s="20"/>
      <c r="AD1" s="20"/>
      <c r="AH1" s="24"/>
    </row>
    <row r="2" spans="1:35" s="11" customFormat="1" ht="29.25" customHeight="1" x14ac:dyDescent="0.15">
      <c r="A2" s="44" t="s">
        <v>223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28"/>
      <c r="Z2" s="29"/>
      <c r="AA2" s="29"/>
      <c r="AB2" s="30"/>
      <c r="AC2" s="12"/>
      <c r="AD2" s="12"/>
      <c r="AH2" s="24"/>
    </row>
    <row r="3" spans="1:35" s="12" customFormat="1" ht="20.100000000000001" customHeight="1" x14ac:dyDescent="0.15">
      <c r="A3" s="48" t="s">
        <v>1</v>
      </c>
      <c r="B3" s="48" t="s">
        <v>2</v>
      </c>
      <c r="C3" s="48" t="s">
        <v>3</v>
      </c>
      <c r="D3" s="48"/>
      <c r="E3" s="48" t="s">
        <v>4</v>
      </c>
      <c r="F3" s="48" t="s">
        <v>5</v>
      </c>
      <c r="G3" s="48" t="s">
        <v>6</v>
      </c>
      <c r="H3" s="48" t="s">
        <v>7</v>
      </c>
      <c r="I3" s="48" t="s">
        <v>8</v>
      </c>
      <c r="J3" s="48" t="s">
        <v>9</v>
      </c>
      <c r="K3" s="49" t="s">
        <v>10</v>
      </c>
      <c r="L3" s="48" t="s">
        <v>11</v>
      </c>
      <c r="M3" s="48" t="s">
        <v>12</v>
      </c>
      <c r="N3" s="48" t="s">
        <v>13</v>
      </c>
      <c r="O3" s="48" t="s">
        <v>14</v>
      </c>
      <c r="P3" s="61" t="s">
        <v>15</v>
      </c>
      <c r="Q3" s="49" t="s">
        <v>16</v>
      </c>
      <c r="R3" s="62" t="s">
        <v>17</v>
      </c>
      <c r="S3" s="49" t="s">
        <v>18</v>
      </c>
      <c r="T3" s="52" t="s">
        <v>19</v>
      </c>
      <c r="U3" s="53"/>
      <c r="V3" s="53"/>
      <c r="W3" s="54"/>
      <c r="X3" s="48" t="s">
        <v>20</v>
      </c>
      <c r="Y3" s="28"/>
      <c r="Z3" s="29"/>
      <c r="AA3" s="29"/>
      <c r="AB3" s="30"/>
      <c r="AH3" s="33"/>
    </row>
    <row r="4" spans="1:35" s="12" customFormat="1" ht="20.100000000000001" customHeight="1" x14ac:dyDescent="0.15">
      <c r="A4" s="48"/>
      <c r="B4" s="48"/>
      <c r="C4" s="48"/>
      <c r="D4" s="48"/>
      <c r="E4" s="48"/>
      <c r="F4" s="48"/>
      <c r="G4" s="48"/>
      <c r="H4" s="49"/>
      <c r="I4" s="49"/>
      <c r="J4" s="48"/>
      <c r="K4" s="49"/>
      <c r="L4" s="49"/>
      <c r="M4" s="49"/>
      <c r="N4" s="48"/>
      <c r="O4" s="48"/>
      <c r="P4" s="49"/>
      <c r="Q4" s="49"/>
      <c r="R4" s="63"/>
      <c r="S4" s="49"/>
      <c r="T4" s="55"/>
      <c r="U4" s="56"/>
      <c r="V4" s="56"/>
      <c r="W4" s="57"/>
      <c r="X4" s="48"/>
      <c r="Y4" s="46" t="s">
        <v>21</v>
      </c>
      <c r="Z4" s="46"/>
      <c r="AA4" s="46"/>
      <c r="AB4" s="46"/>
      <c r="AC4" s="46"/>
      <c r="AD4" s="47" t="s">
        <v>22</v>
      </c>
      <c r="AE4" s="47"/>
      <c r="AF4" s="47"/>
      <c r="AG4" s="47"/>
      <c r="AH4" s="50" t="s">
        <v>23</v>
      </c>
    </row>
    <row r="5" spans="1:35" s="12" customFormat="1" ht="24" customHeight="1" x14ac:dyDescent="0.15">
      <c r="A5" s="48"/>
      <c r="B5" s="48"/>
      <c r="C5" s="21" t="s">
        <v>24</v>
      </c>
      <c r="D5" s="21" t="s">
        <v>25</v>
      </c>
      <c r="E5" s="48"/>
      <c r="F5" s="48"/>
      <c r="G5" s="48"/>
      <c r="H5" s="49"/>
      <c r="I5" s="49"/>
      <c r="J5" s="48"/>
      <c r="K5" s="49"/>
      <c r="L5" s="49"/>
      <c r="M5" s="49"/>
      <c r="N5" s="48"/>
      <c r="O5" s="48"/>
      <c r="P5" s="49"/>
      <c r="Q5" s="49"/>
      <c r="R5" s="64"/>
      <c r="S5" s="49"/>
      <c r="T5" s="58"/>
      <c r="U5" s="59"/>
      <c r="V5" s="59"/>
      <c r="W5" s="60"/>
      <c r="X5" s="48"/>
      <c r="Y5" s="6" t="s">
        <v>26</v>
      </c>
      <c r="Z5" s="31" t="s">
        <v>27</v>
      </c>
      <c r="AA5" s="31" t="s">
        <v>28</v>
      </c>
      <c r="AB5" s="5" t="s">
        <v>29</v>
      </c>
      <c r="AC5" s="32" t="s">
        <v>30</v>
      </c>
      <c r="AD5" s="32" t="s">
        <v>31</v>
      </c>
      <c r="AE5" s="31" t="s">
        <v>32</v>
      </c>
      <c r="AF5" s="31" t="s">
        <v>28</v>
      </c>
      <c r="AG5" s="5" t="s">
        <v>33</v>
      </c>
      <c r="AH5" s="51"/>
      <c r="AI5" s="12" t="s">
        <v>30</v>
      </c>
    </row>
    <row r="6" spans="1:35" s="37" customFormat="1" ht="20.100000000000001" customHeight="1" x14ac:dyDescent="0.15">
      <c r="A6" s="36"/>
      <c r="B6" s="36"/>
      <c r="C6" s="36" t="s">
        <v>35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 t="e">
        <f>#REF!+W7+#REF!+#REF!+#REF!+#REF!+#REF!+#REF!+#REF!+#REF!+#REF!+#REF!+#REF!+#REF!</f>
        <v>#REF!</v>
      </c>
      <c r="X6" s="36"/>
    </row>
    <row r="7" spans="1:35" s="14" customFormat="1" ht="20.100000000000001" customHeight="1" x14ac:dyDescent="0.15">
      <c r="A7" s="22"/>
      <c r="B7" s="22"/>
      <c r="C7" s="22" t="s">
        <v>43</v>
      </c>
      <c r="D7" s="22"/>
      <c r="E7" s="22"/>
      <c r="F7" s="22"/>
      <c r="G7" s="22"/>
      <c r="H7" s="22"/>
      <c r="I7" s="21"/>
      <c r="J7" s="22"/>
      <c r="K7" s="22"/>
      <c r="L7" s="22">
        <v>235.01999999999998</v>
      </c>
      <c r="M7" s="22"/>
      <c r="N7" s="22"/>
      <c r="O7" s="22"/>
      <c r="P7" s="22">
        <v>1661</v>
      </c>
      <c r="Q7" s="22">
        <v>400</v>
      </c>
      <c r="R7" s="25">
        <v>400</v>
      </c>
      <c r="S7" s="22">
        <v>1261</v>
      </c>
      <c r="T7" s="22">
        <v>1612</v>
      </c>
      <c r="U7" s="22">
        <v>350.22552401167422</v>
      </c>
      <c r="V7" s="22">
        <v>351</v>
      </c>
      <c r="W7" s="22">
        <f t="shared" ref="W7" si="0">SUM(W8:W12)</f>
        <v>1261</v>
      </c>
      <c r="X7" s="22"/>
      <c r="AH7" s="34"/>
    </row>
    <row r="8" spans="1:35" s="13" customFormat="1" ht="27" customHeight="1" x14ac:dyDescent="0.15">
      <c r="A8" s="21">
        <v>10</v>
      </c>
      <c r="B8" s="21" t="s">
        <v>43</v>
      </c>
      <c r="C8" s="21" t="s">
        <v>44</v>
      </c>
      <c r="D8" s="21" t="s">
        <v>45</v>
      </c>
      <c r="E8" s="21" t="s">
        <v>46</v>
      </c>
      <c r="F8" s="21" t="s">
        <v>47</v>
      </c>
      <c r="G8" s="21" t="s">
        <v>48</v>
      </c>
      <c r="H8" s="21">
        <v>1769.296</v>
      </c>
      <c r="I8" s="21" t="s">
        <v>40</v>
      </c>
      <c r="J8" s="21" t="s">
        <v>37</v>
      </c>
      <c r="K8" s="21" t="s">
        <v>41</v>
      </c>
      <c r="L8" s="21"/>
      <c r="M8" s="21"/>
      <c r="N8" s="21"/>
      <c r="O8" s="21"/>
      <c r="P8" s="21"/>
      <c r="Q8" s="21"/>
      <c r="R8" s="23">
        <v>0</v>
      </c>
      <c r="S8" s="21">
        <v>0</v>
      </c>
      <c r="T8" s="21">
        <v>0</v>
      </c>
      <c r="U8" s="22">
        <v>0</v>
      </c>
      <c r="V8" s="21">
        <v>0</v>
      </c>
      <c r="W8" s="21">
        <f t="shared" ref="W8:W12" si="1">P8-Q8</f>
        <v>0</v>
      </c>
      <c r="X8" s="21" t="s">
        <v>49</v>
      </c>
      <c r="Y8" s="17" t="s">
        <v>38</v>
      </c>
      <c r="AA8" s="13">
        <f>0.6*P8</f>
        <v>0</v>
      </c>
      <c r="AB8" s="13">
        <f>ROUND(MIN(Z8,AA8),0)</f>
        <v>0</v>
      </c>
      <c r="AC8" s="13">
        <f>IF(Q8=AB8,0,1)</f>
        <v>0</v>
      </c>
      <c r="AD8" s="13" t="s">
        <v>39</v>
      </c>
      <c r="AE8" s="13">
        <f>ROUND(0.28*L8*M8,0)</f>
        <v>0</v>
      </c>
      <c r="AF8" s="13">
        <f>ROUND(0.6*P8,0)</f>
        <v>0</v>
      </c>
      <c r="AG8" s="13">
        <f>MIN(AE8,AF8)</f>
        <v>0</v>
      </c>
      <c r="AH8" s="15">
        <f>MIN(Q8,AG8)</f>
        <v>0</v>
      </c>
      <c r="AI8" s="13">
        <f>IF(R8=AH8,0)</f>
        <v>0</v>
      </c>
    </row>
    <row r="9" spans="1:35" s="13" customFormat="1" ht="20.100000000000001" customHeight="1" x14ac:dyDescent="0.15">
      <c r="A9" s="21">
        <v>11</v>
      </c>
      <c r="B9" s="21" t="s">
        <v>43</v>
      </c>
      <c r="C9" s="21" t="s">
        <v>44</v>
      </c>
      <c r="D9" s="21" t="s">
        <v>45</v>
      </c>
      <c r="E9" s="21" t="s">
        <v>50</v>
      </c>
      <c r="F9" s="21" t="s">
        <v>51</v>
      </c>
      <c r="G9" s="21" t="s">
        <v>52</v>
      </c>
      <c r="H9" s="21">
        <v>9.8729999999999993</v>
      </c>
      <c r="I9" s="21" t="s">
        <v>36</v>
      </c>
      <c r="J9" s="21" t="s">
        <v>37</v>
      </c>
      <c r="K9" s="21" t="s">
        <v>41</v>
      </c>
      <c r="L9" s="21">
        <v>68.06</v>
      </c>
      <c r="M9" s="21">
        <v>12</v>
      </c>
      <c r="N9" s="21">
        <v>8.5</v>
      </c>
      <c r="O9" s="21" t="s">
        <v>53</v>
      </c>
      <c r="P9" s="21">
        <v>585</v>
      </c>
      <c r="Q9" s="21">
        <v>116</v>
      </c>
      <c r="R9" s="23">
        <v>116</v>
      </c>
      <c r="S9" s="21">
        <v>469</v>
      </c>
      <c r="T9" s="21">
        <v>571</v>
      </c>
      <c r="U9" s="22">
        <v>101.56540196338551</v>
      </c>
      <c r="V9" s="21">
        <v>102</v>
      </c>
      <c r="W9" s="21">
        <f t="shared" si="1"/>
        <v>469</v>
      </c>
      <c r="X9" s="21"/>
      <c r="Y9" s="17" t="s">
        <v>38</v>
      </c>
      <c r="Z9" s="13">
        <f>0.2*L9*N9</f>
        <v>115.70200000000001</v>
      </c>
      <c r="AA9" s="13">
        <f>0.6*P9</f>
        <v>351</v>
      </c>
      <c r="AB9" s="13">
        <f>ROUND(MIN(Z9,AA9),0)</f>
        <v>116</v>
      </c>
      <c r="AC9" s="13">
        <f>IF(Q9=AB9,0,1)</f>
        <v>0</v>
      </c>
      <c r="AD9" s="13" t="s">
        <v>39</v>
      </c>
      <c r="AE9" s="13">
        <f>ROUND(0.28*L9*M9,0)</f>
        <v>229</v>
      </c>
      <c r="AF9" s="13">
        <f>ROUND(0.6*P9,0)</f>
        <v>351</v>
      </c>
      <c r="AG9" s="13">
        <f>MIN(AE9,AF9)</f>
        <v>229</v>
      </c>
      <c r="AH9" s="15">
        <f>MIN(Q9,AG9)</f>
        <v>116</v>
      </c>
      <c r="AI9" s="13">
        <f>IF(R9=AH9,0)</f>
        <v>0</v>
      </c>
    </row>
    <row r="10" spans="1:35" s="13" customFormat="1" ht="20.100000000000001" customHeight="1" x14ac:dyDescent="0.15">
      <c r="A10" s="21">
        <v>12</v>
      </c>
      <c r="B10" s="21" t="s">
        <v>43</v>
      </c>
      <c r="C10" s="21" t="s">
        <v>44</v>
      </c>
      <c r="D10" s="21" t="s">
        <v>45</v>
      </c>
      <c r="E10" s="21" t="s">
        <v>54</v>
      </c>
      <c r="F10" s="21" t="s">
        <v>55</v>
      </c>
      <c r="G10" s="21" t="s">
        <v>52</v>
      </c>
      <c r="H10" s="21">
        <v>12.04</v>
      </c>
      <c r="I10" s="21" t="s">
        <v>36</v>
      </c>
      <c r="J10" s="21" t="s">
        <v>56</v>
      </c>
      <c r="K10" s="21" t="s">
        <v>41</v>
      </c>
      <c r="L10" s="21">
        <v>88.08</v>
      </c>
      <c r="M10" s="21">
        <v>12</v>
      </c>
      <c r="N10" s="21">
        <v>8.5</v>
      </c>
      <c r="O10" s="21" t="s">
        <v>53</v>
      </c>
      <c r="P10" s="21">
        <v>615</v>
      </c>
      <c r="Q10" s="21">
        <v>150</v>
      </c>
      <c r="R10" s="23">
        <v>150</v>
      </c>
      <c r="S10" s="21">
        <v>465</v>
      </c>
      <c r="T10" s="21">
        <v>596</v>
      </c>
      <c r="U10" s="22">
        <v>131.33457150437783</v>
      </c>
      <c r="V10" s="21">
        <v>131</v>
      </c>
      <c r="W10" s="21">
        <f t="shared" si="1"/>
        <v>465</v>
      </c>
      <c r="X10" s="21"/>
      <c r="Y10" s="17" t="s">
        <v>38</v>
      </c>
      <c r="Z10" s="13">
        <f>0.2*L10*N10</f>
        <v>149.73599999999999</v>
      </c>
      <c r="AA10" s="13">
        <f>0.6*P10</f>
        <v>369</v>
      </c>
      <c r="AB10" s="13">
        <f>ROUND(MIN(Z10,AA10),0)</f>
        <v>150</v>
      </c>
      <c r="AC10" s="13">
        <f>IF(Q10=AB10,0,1)</f>
        <v>0</v>
      </c>
      <c r="AD10" s="13" t="s">
        <v>39</v>
      </c>
      <c r="AE10" s="13">
        <f>ROUND(0.28*L10*M10,0)</f>
        <v>296</v>
      </c>
      <c r="AF10" s="13">
        <f>ROUND(0.6*P10,0)</f>
        <v>369</v>
      </c>
      <c r="AG10" s="13">
        <f>MIN(AE10,AF10)</f>
        <v>296</v>
      </c>
      <c r="AH10" s="15">
        <f>MIN(Q10,AG10)</f>
        <v>150</v>
      </c>
      <c r="AI10" s="13">
        <f>IF(R10=AH10,0)</f>
        <v>0</v>
      </c>
    </row>
    <row r="11" spans="1:35" s="13" customFormat="1" ht="20.100000000000001" customHeight="1" x14ac:dyDescent="0.15">
      <c r="A11" s="21">
        <v>13</v>
      </c>
      <c r="B11" s="21" t="s">
        <v>43</v>
      </c>
      <c r="C11" s="21" t="s">
        <v>44</v>
      </c>
      <c r="D11" s="21" t="s">
        <v>45</v>
      </c>
      <c r="E11" s="21" t="s">
        <v>57</v>
      </c>
      <c r="F11" s="21" t="s">
        <v>58</v>
      </c>
      <c r="G11" s="21" t="s">
        <v>59</v>
      </c>
      <c r="H11" s="21">
        <v>173.07599999999999</v>
      </c>
      <c r="I11" s="21" t="s">
        <v>42</v>
      </c>
      <c r="J11" s="21" t="s">
        <v>37</v>
      </c>
      <c r="K11" s="21" t="s">
        <v>41</v>
      </c>
      <c r="L11" s="21">
        <v>26.04</v>
      </c>
      <c r="M11" s="21">
        <v>8.5</v>
      </c>
      <c r="N11" s="21">
        <v>8.5</v>
      </c>
      <c r="O11" s="21" t="s">
        <v>53</v>
      </c>
      <c r="P11" s="21">
        <v>174</v>
      </c>
      <c r="Q11" s="21">
        <v>44</v>
      </c>
      <c r="R11" s="23">
        <v>44</v>
      </c>
      <c r="S11" s="21">
        <v>130</v>
      </c>
      <c r="T11" s="21">
        <v>169</v>
      </c>
      <c r="U11" s="22">
        <v>38.524807641284163</v>
      </c>
      <c r="V11" s="21">
        <v>39</v>
      </c>
      <c r="W11" s="21">
        <f t="shared" si="1"/>
        <v>130</v>
      </c>
      <c r="X11" s="21"/>
      <c r="Y11" s="17" t="s">
        <v>38</v>
      </c>
      <c r="Z11" s="13">
        <f>0.2*L11*N11</f>
        <v>44.268000000000001</v>
      </c>
      <c r="AA11" s="13">
        <f>0.6*P11</f>
        <v>104.39999999999999</v>
      </c>
      <c r="AB11" s="13">
        <f>ROUND(MIN(Z11,AA11),0)</f>
        <v>44</v>
      </c>
      <c r="AC11" s="13">
        <f>IF(Q11=AB11,0,1)</f>
        <v>0</v>
      </c>
      <c r="AD11" s="13" t="s">
        <v>39</v>
      </c>
      <c r="AE11" s="13">
        <f>ROUND(0.28*L11*M11,0)</f>
        <v>62</v>
      </c>
      <c r="AF11" s="13">
        <f>ROUND(0.6*P11,0)</f>
        <v>104</v>
      </c>
      <c r="AG11" s="13">
        <f>MIN(AE11,AF11)</f>
        <v>62</v>
      </c>
      <c r="AH11" s="15">
        <f>MIN(Q11,AG11)</f>
        <v>44</v>
      </c>
      <c r="AI11" s="13">
        <f>IF(R11=AH11,0)</f>
        <v>0</v>
      </c>
    </row>
    <row r="12" spans="1:35" s="13" customFormat="1" ht="20.100000000000001" customHeight="1" x14ac:dyDescent="0.15">
      <c r="A12" s="21">
        <v>14</v>
      </c>
      <c r="B12" s="21" t="s">
        <v>43</v>
      </c>
      <c r="C12" s="21" t="s">
        <v>44</v>
      </c>
      <c r="D12" s="21" t="s">
        <v>45</v>
      </c>
      <c r="E12" s="21" t="s">
        <v>60</v>
      </c>
      <c r="F12" s="21" t="s">
        <v>61</v>
      </c>
      <c r="G12" s="21" t="s">
        <v>62</v>
      </c>
      <c r="H12" s="21">
        <v>1117.8330000000001</v>
      </c>
      <c r="I12" s="21" t="s">
        <v>40</v>
      </c>
      <c r="J12" s="21" t="s">
        <v>56</v>
      </c>
      <c r="K12" s="21" t="s">
        <v>41</v>
      </c>
      <c r="L12" s="21">
        <v>52.84</v>
      </c>
      <c r="M12" s="21">
        <v>8.5</v>
      </c>
      <c r="N12" s="21">
        <v>8.5</v>
      </c>
      <c r="O12" s="21" t="s">
        <v>63</v>
      </c>
      <c r="P12" s="21">
        <v>287</v>
      </c>
      <c r="Q12" s="21">
        <v>90</v>
      </c>
      <c r="R12" s="23">
        <v>90</v>
      </c>
      <c r="S12" s="21">
        <v>197</v>
      </c>
      <c r="T12" s="21">
        <v>276</v>
      </c>
      <c r="U12" s="22">
        <v>78.800742902626695</v>
      </c>
      <c r="V12" s="21">
        <v>79</v>
      </c>
      <c r="W12" s="21">
        <f t="shared" si="1"/>
        <v>197</v>
      </c>
      <c r="X12" s="21"/>
      <c r="Y12" s="17" t="s">
        <v>38</v>
      </c>
      <c r="Z12" s="13">
        <f>0.2*L12*N12</f>
        <v>89.828000000000017</v>
      </c>
      <c r="AA12" s="13">
        <f>0.6*P12</f>
        <v>172.2</v>
      </c>
      <c r="AB12" s="13">
        <f>ROUND(MIN(Z12,AA12),0)</f>
        <v>90</v>
      </c>
      <c r="AC12" s="13">
        <f>IF(Q12=AB12,0,1)</f>
        <v>0</v>
      </c>
      <c r="AD12" s="13" t="s">
        <v>39</v>
      </c>
      <c r="AE12" s="13">
        <f>ROUND(0.28*L12*M12,0)</f>
        <v>126</v>
      </c>
      <c r="AF12" s="13">
        <f>ROUND(0.6*P12,0)</f>
        <v>172</v>
      </c>
      <c r="AG12" s="13">
        <f>MIN(AE12,AF12)</f>
        <v>126</v>
      </c>
      <c r="AH12" s="15">
        <f>MIN(Q12,AG12)</f>
        <v>90</v>
      </c>
      <c r="AI12" s="13">
        <f>IF(R12=AH12,0)</f>
        <v>0</v>
      </c>
    </row>
    <row r="13" spans="1:35" s="39" customFormat="1" ht="20.100000000000001" customHeight="1" x14ac:dyDescent="0.15">
      <c r="A13" s="36"/>
      <c r="B13" s="36"/>
      <c r="C13" s="36" t="s">
        <v>66</v>
      </c>
      <c r="D13" s="36"/>
      <c r="E13" s="36"/>
      <c r="F13" s="36"/>
      <c r="G13" s="36"/>
      <c r="H13" s="36"/>
      <c r="I13" s="38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 t="e">
        <f>#REF!+W14+#REF!+#REF!+#REF!+#REF!+#REF!+#REF!+#REF!+#REF!+#REF!+#REF!+#REF!+#REF!</f>
        <v>#REF!</v>
      </c>
      <c r="X13" s="36"/>
    </row>
    <row r="14" spans="1:35" s="14" customFormat="1" ht="20.100000000000001" customHeight="1" x14ac:dyDescent="0.15">
      <c r="A14" s="22"/>
      <c r="B14" s="22"/>
      <c r="C14" s="22" t="s">
        <v>43</v>
      </c>
      <c r="D14" s="22"/>
      <c r="E14" s="22"/>
      <c r="F14" s="22"/>
      <c r="G14" s="22"/>
      <c r="H14" s="22"/>
      <c r="I14" s="21"/>
      <c r="J14" s="22"/>
      <c r="K14" s="22"/>
      <c r="L14" s="22">
        <v>548.74800000000005</v>
      </c>
      <c r="M14" s="22"/>
      <c r="N14" s="22"/>
      <c r="O14" s="22"/>
      <c r="P14" s="22">
        <v>2184</v>
      </c>
      <c r="Q14" s="22">
        <v>983</v>
      </c>
      <c r="R14" s="25">
        <v>983</v>
      </c>
      <c r="S14" s="22">
        <v>1201</v>
      </c>
      <c r="T14" s="22">
        <v>1711</v>
      </c>
      <c r="U14" s="22">
        <v>509.01384680296115</v>
      </c>
      <c r="V14" s="22">
        <v>510</v>
      </c>
      <c r="W14" s="22">
        <f t="shared" ref="W14" si="2">SUM(W15:W30)</f>
        <v>1201</v>
      </c>
      <c r="X14" s="22"/>
      <c r="AH14" s="34"/>
    </row>
    <row r="15" spans="1:35" s="13" customFormat="1" ht="20.100000000000001" customHeight="1" x14ac:dyDescent="0.15">
      <c r="A15" s="21">
        <v>183</v>
      </c>
      <c r="B15" s="21" t="s">
        <v>43</v>
      </c>
      <c r="C15" s="21" t="s">
        <v>67</v>
      </c>
      <c r="D15" s="21" t="s">
        <v>68</v>
      </c>
      <c r="E15" s="21" t="s">
        <v>69</v>
      </c>
      <c r="F15" s="21" t="s">
        <v>70</v>
      </c>
      <c r="G15" s="21" t="s">
        <v>71</v>
      </c>
      <c r="H15" s="21">
        <v>1.361</v>
      </c>
      <c r="I15" s="21" t="s">
        <v>36</v>
      </c>
      <c r="J15" s="21" t="s">
        <v>56</v>
      </c>
      <c r="K15" s="21" t="s">
        <v>41</v>
      </c>
      <c r="L15" s="21">
        <v>18.02</v>
      </c>
      <c r="M15" s="21">
        <v>10</v>
      </c>
      <c r="N15" s="21">
        <v>8.5</v>
      </c>
      <c r="O15" s="21" t="s">
        <v>72</v>
      </c>
      <c r="P15" s="21">
        <v>89</v>
      </c>
      <c r="Q15" s="21">
        <v>46</v>
      </c>
      <c r="R15" s="23">
        <v>46</v>
      </c>
      <c r="S15" s="21">
        <v>43</v>
      </c>
      <c r="T15" s="21">
        <v>67</v>
      </c>
      <c r="U15" s="21">
        <v>23.819569636761152</v>
      </c>
      <c r="V15" s="21">
        <v>24</v>
      </c>
      <c r="W15" s="21">
        <f t="shared" ref="W15:W30" si="3">P15-Q15</f>
        <v>43</v>
      </c>
      <c r="X15" s="21"/>
      <c r="Y15" s="17" t="s">
        <v>64</v>
      </c>
      <c r="Z15" s="13">
        <f t="shared" ref="Z15:Z20" si="4">L15*N15*0.3</f>
        <v>45.950999999999993</v>
      </c>
      <c r="AA15" s="13">
        <f t="shared" ref="AA15:AA20" si="5">0.85*P15</f>
        <v>75.649999999999991</v>
      </c>
      <c r="AB15" s="13">
        <f t="shared" ref="AB15:AB30" si="6">ROUND(MIN(Z15,AA15),0)</f>
        <v>46</v>
      </c>
      <c r="AC15" s="13">
        <f t="shared" ref="AC15:AC30" si="7">IF(Q15=AB15,0,1)</f>
        <v>0</v>
      </c>
      <c r="AD15" s="13" t="s">
        <v>65</v>
      </c>
      <c r="AE15" s="13">
        <f t="shared" ref="AE15:AE20" si="8">ROUND(0.38*L15*M15,0)</f>
        <v>68</v>
      </c>
      <c r="AF15" s="13">
        <f t="shared" ref="AF15:AF20" si="9">ROUND(0.85*P15,0)</f>
        <v>76</v>
      </c>
      <c r="AG15" s="13">
        <f t="shared" ref="AG15:AG30" si="10">MIN(AE15,AF15)</f>
        <v>68</v>
      </c>
      <c r="AH15" s="15">
        <f t="shared" ref="AH15:AH30" si="11">MIN(Q15,AG15)</f>
        <v>46</v>
      </c>
      <c r="AI15" s="13">
        <f t="shared" ref="AI15:AI30" si="12">IF(R15=AH15,0)</f>
        <v>0</v>
      </c>
    </row>
    <row r="16" spans="1:35" s="13" customFormat="1" ht="20.100000000000001" customHeight="1" x14ac:dyDescent="0.15">
      <c r="A16" s="21">
        <v>184</v>
      </c>
      <c r="B16" s="21" t="s">
        <v>43</v>
      </c>
      <c r="C16" s="21" t="s">
        <v>67</v>
      </c>
      <c r="D16" s="21" t="s">
        <v>68</v>
      </c>
      <c r="E16" s="21" t="s">
        <v>73</v>
      </c>
      <c r="F16" s="21" t="s">
        <v>74</v>
      </c>
      <c r="G16" s="21" t="s">
        <v>75</v>
      </c>
      <c r="H16" s="21">
        <v>0.628</v>
      </c>
      <c r="I16" s="21" t="s">
        <v>36</v>
      </c>
      <c r="J16" s="21" t="s">
        <v>56</v>
      </c>
      <c r="K16" s="21" t="s">
        <v>41</v>
      </c>
      <c r="L16" s="21">
        <v>12.04</v>
      </c>
      <c r="M16" s="21">
        <v>6.5</v>
      </c>
      <c r="N16" s="21">
        <v>6.5</v>
      </c>
      <c r="O16" s="21" t="s">
        <v>72</v>
      </c>
      <c r="P16" s="21">
        <v>50</v>
      </c>
      <c r="Q16" s="21">
        <v>23</v>
      </c>
      <c r="R16" s="23">
        <v>23</v>
      </c>
      <c r="S16" s="21">
        <v>27</v>
      </c>
      <c r="T16" s="21">
        <v>39</v>
      </c>
      <c r="U16" s="21">
        <v>11.909784818380576</v>
      </c>
      <c r="V16" s="21">
        <v>12</v>
      </c>
      <c r="W16" s="21">
        <f t="shared" si="3"/>
        <v>27</v>
      </c>
      <c r="X16" s="21"/>
      <c r="Y16" s="17" t="s">
        <v>64</v>
      </c>
      <c r="Z16" s="13">
        <f t="shared" si="4"/>
        <v>23.477999999999998</v>
      </c>
      <c r="AA16" s="13">
        <f t="shared" si="5"/>
        <v>42.5</v>
      </c>
      <c r="AB16" s="13">
        <f t="shared" si="6"/>
        <v>23</v>
      </c>
      <c r="AC16" s="13">
        <f t="shared" si="7"/>
        <v>0</v>
      </c>
      <c r="AD16" s="13" t="s">
        <v>65</v>
      </c>
      <c r="AE16" s="13">
        <f t="shared" si="8"/>
        <v>30</v>
      </c>
      <c r="AF16" s="13">
        <f t="shared" si="9"/>
        <v>43</v>
      </c>
      <c r="AG16" s="13">
        <f t="shared" si="10"/>
        <v>30</v>
      </c>
      <c r="AH16" s="15">
        <f t="shared" si="11"/>
        <v>23</v>
      </c>
      <c r="AI16" s="13">
        <f t="shared" si="12"/>
        <v>0</v>
      </c>
    </row>
    <row r="17" spans="1:35" s="13" customFormat="1" ht="20.100000000000001" customHeight="1" x14ac:dyDescent="0.15">
      <c r="A17" s="21">
        <v>185</v>
      </c>
      <c r="B17" s="21" t="s">
        <v>43</v>
      </c>
      <c r="C17" s="21" t="s">
        <v>67</v>
      </c>
      <c r="D17" s="21" t="s">
        <v>68</v>
      </c>
      <c r="E17" s="21" t="s">
        <v>76</v>
      </c>
      <c r="F17" s="21" t="s">
        <v>77</v>
      </c>
      <c r="G17" s="21" t="s">
        <v>78</v>
      </c>
      <c r="H17" s="21">
        <v>1.8</v>
      </c>
      <c r="I17" s="21" t="s">
        <v>36</v>
      </c>
      <c r="J17" s="21" t="s">
        <v>56</v>
      </c>
      <c r="K17" s="21" t="s">
        <v>41</v>
      </c>
      <c r="L17" s="21">
        <v>86.08</v>
      </c>
      <c r="M17" s="21">
        <v>6</v>
      </c>
      <c r="N17" s="21">
        <v>6</v>
      </c>
      <c r="O17" s="21" t="s">
        <v>79</v>
      </c>
      <c r="P17" s="21">
        <v>262</v>
      </c>
      <c r="Q17" s="21">
        <v>155</v>
      </c>
      <c r="R17" s="23">
        <v>155</v>
      </c>
      <c r="S17" s="21">
        <v>107</v>
      </c>
      <c r="T17" s="21">
        <v>187</v>
      </c>
      <c r="U17" s="21">
        <v>80.261593341260408</v>
      </c>
      <c r="V17" s="21">
        <v>80</v>
      </c>
      <c r="W17" s="21">
        <f t="shared" si="3"/>
        <v>107</v>
      </c>
      <c r="X17" s="21"/>
      <c r="Y17" s="17" t="s">
        <v>64</v>
      </c>
      <c r="Z17" s="13">
        <f t="shared" si="4"/>
        <v>154.94399999999999</v>
      </c>
      <c r="AA17" s="13">
        <f t="shared" si="5"/>
        <v>222.7</v>
      </c>
      <c r="AB17" s="13">
        <f t="shared" si="6"/>
        <v>155</v>
      </c>
      <c r="AC17" s="13">
        <f t="shared" si="7"/>
        <v>0</v>
      </c>
      <c r="AD17" s="13" t="s">
        <v>65</v>
      </c>
      <c r="AE17" s="13">
        <f t="shared" si="8"/>
        <v>196</v>
      </c>
      <c r="AF17" s="13">
        <f t="shared" si="9"/>
        <v>223</v>
      </c>
      <c r="AG17" s="13">
        <f t="shared" si="10"/>
        <v>196</v>
      </c>
      <c r="AH17" s="15">
        <f t="shared" si="11"/>
        <v>155</v>
      </c>
      <c r="AI17" s="13">
        <f t="shared" si="12"/>
        <v>0</v>
      </c>
    </row>
    <row r="18" spans="1:35" s="13" customFormat="1" ht="20.100000000000001" customHeight="1" x14ac:dyDescent="0.15">
      <c r="A18" s="21">
        <v>186</v>
      </c>
      <c r="B18" s="21" t="s">
        <v>43</v>
      </c>
      <c r="C18" s="21" t="s">
        <v>80</v>
      </c>
      <c r="D18" s="21" t="s">
        <v>81</v>
      </c>
      <c r="E18" s="21" t="s">
        <v>82</v>
      </c>
      <c r="F18" s="21" t="s">
        <v>83</v>
      </c>
      <c r="G18" s="21" t="s">
        <v>84</v>
      </c>
      <c r="H18" s="21">
        <v>10.083</v>
      </c>
      <c r="I18" s="21" t="s">
        <v>36</v>
      </c>
      <c r="J18" s="21" t="s">
        <v>56</v>
      </c>
      <c r="K18" s="21" t="s">
        <v>41</v>
      </c>
      <c r="L18" s="21">
        <v>72.86</v>
      </c>
      <c r="M18" s="21">
        <v>6.5</v>
      </c>
      <c r="N18" s="21">
        <v>6.5</v>
      </c>
      <c r="O18" s="21" t="s">
        <v>85</v>
      </c>
      <c r="P18" s="21">
        <v>235</v>
      </c>
      <c r="Q18" s="21">
        <v>142</v>
      </c>
      <c r="R18" s="23">
        <v>142</v>
      </c>
      <c r="S18" s="21">
        <v>93</v>
      </c>
      <c r="T18" s="21">
        <v>167</v>
      </c>
      <c r="U18" s="21">
        <v>73.529975835219219</v>
      </c>
      <c r="V18" s="21">
        <v>74</v>
      </c>
      <c r="W18" s="21">
        <f t="shared" si="3"/>
        <v>93</v>
      </c>
      <c r="X18" s="21"/>
      <c r="Y18" s="17" t="s">
        <v>64</v>
      </c>
      <c r="Z18" s="13">
        <f t="shared" si="4"/>
        <v>142.077</v>
      </c>
      <c r="AA18" s="13">
        <f t="shared" si="5"/>
        <v>199.75</v>
      </c>
      <c r="AB18" s="13">
        <f t="shared" si="6"/>
        <v>142</v>
      </c>
      <c r="AC18" s="13">
        <f t="shared" si="7"/>
        <v>0</v>
      </c>
      <c r="AD18" s="13" t="s">
        <v>65</v>
      </c>
      <c r="AE18" s="13">
        <f t="shared" si="8"/>
        <v>180</v>
      </c>
      <c r="AF18" s="13">
        <f t="shared" si="9"/>
        <v>200</v>
      </c>
      <c r="AG18" s="13">
        <f t="shared" si="10"/>
        <v>180</v>
      </c>
      <c r="AH18" s="15">
        <f t="shared" si="11"/>
        <v>142</v>
      </c>
      <c r="AI18" s="13">
        <f t="shared" si="12"/>
        <v>0</v>
      </c>
    </row>
    <row r="19" spans="1:35" s="13" customFormat="1" ht="20.100000000000001" customHeight="1" x14ac:dyDescent="0.15">
      <c r="A19" s="21">
        <v>187</v>
      </c>
      <c r="B19" s="21" t="s">
        <v>43</v>
      </c>
      <c r="C19" s="21" t="s">
        <v>80</v>
      </c>
      <c r="D19" s="21" t="s">
        <v>81</v>
      </c>
      <c r="E19" s="21" t="s">
        <v>86</v>
      </c>
      <c r="F19" s="21" t="s">
        <v>87</v>
      </c>
      <c r="G19" s="21" t="s">
        <v>88</v>
      </c>
      <c r="H19" s="21">
        <v>4.83</v>
      </c>
      <c r="I19" s="21" t="s">
        <v>36</v>
      </c>
      <c r="J19" s="21" t="s">
        <v>56</v>
      </c>
      <c r="K19" s="21" t="s">
        <v>41</v>
      </c>
      <c r="L19" s="21">
        <v>92.86</v>
      </c>
      <c r="M19" s="21">
        <v>6.5</v>
      </c>
      <c r="N19" s="21">
        <v>6.5</v>
      </c>
      <c r="O19" s="21" t="s">
        <v>85</v>
      </c>
      <c r="P19" s="21">
        <v>321</v>
      </c>
      <c r="Q19" s="21">
        <v>181</v>
      </c>
      <c r="R19" s="23">
        <v>181</v>
      </c>
      <c r="S19" s="21">
        <v>140</v>
      </c>
      <c r="T19" s="21">
        <v>234</v>
      </c>
      <c r="U19" s="21">
        <v>93.724828353342787</v>
      </c>
      <c r="V19" s="21">
        <v>94</v>
      </c>
      <c r="W19" s="21">
        <f t="shared" si="3"/>
        <v>140</v>
      </c>
      <c r="X19" s="21"/>
      <c r="Y19" s="17" t="s">
        <v>64</v>
      </c>
      <c r="Z19" s="13">
        <f t="shared" si="4"/>
        <v>181.077</v>
      </c>
      <c r="AA19" s="13">
        <f t="shared" si="5"/>
        <v>272.84999999999997</v>
      </c>
      <c r="AB19" s="13">
        <f t="shared" si="6"/>
        <v>181</v>
      </c>
      <c r="AC19" s="13">
        <f t="shared" si="7"/>
        <v>0</v>
      </c>
      <c r="AD19" s="13" t="s">
        <v>65</v>
      </c>
      <c r="AE19" s="13">
        <f t="shared" si="8"/>
        <v>229</v>
      </c>
      <c r="AF19" s="13">
        <f t="shared" si="9"/>
        <v>273</v>
      </c>
      <c r="AG19" s="13">
        <f t="shared" si="10"/>
        <v>229</v>
      </c>
      <c r="AH19" s="15">
        <f t="shared" si="11"/>
        <v>181</v>
      </c>
      <c r="AI19" s="13">
        <f t="shared" si="12"/>
        <v>0</v>
      </c>
    </row>
    <row r="20" spans="1:35" s="13" customFormat="1" ht="20.100000000000001" customHeight="1" x14ac:dyDescent="0.15">
      <c r="A20" s="21">
        <v>188</v>
      </c>
      <c r="B20" s="21" t="s">
        <v>43</v>
      </c>
      <c r="C20" s="21" t="s">
        <v>80</v>
      </c>
      <c r="D20" s="21" t="s">
        <v>81</v>
      </c>
      <c r="E20" s="21" t="s">
        <v>89</v>
      </c>
      <c r="F20" s="21" t="s">
        <v>90</v>
      </c>
      <c r="G20" s="21" t="s">
        <v>91</v>
      </c>
      <c r="H20" s="21">
        <v>7.2720000000000002</v>
      </c>
      <c r="I20" s="21" t="s">
        <v>36</v>
      </c>
      <c r="J20" s="21" t="s">
        <v>56</v>
      </c>
      <c r="K20" s="21" t="s">
        <v>41</v>
      </c>
      <c r="L20" s="21">
        <v>26.82</v>
      </c>
      <c r="M20" s="21">
        <v>6.5</v>
      </c>
      <c r="N20" s="21">
        <v>6.5</v>
      </c>
      <c r="O20" s="21" t="s">
        <v>92</v>
      </c>
      <c r="P20" s="21">
        <v>70</v>
      </c>
      <c r="Q20" s="21">
        <v>52</v>
      </c>
      <c r="R20" s="23">
        <v>52</v>
      </c>
      <c r="S20" s="21">
        <v>18</v>
      </c>
      <c r="T20" s="21">
        <v>45</v>
      </c>
      <c r="U20" s="21">
        <v>26.926470024164782</v>
      </c>
      <c r="V20" s="21">
        <v>27</v>
      </c>
      <c r="W20" s="21">
        <f t="shared" si="3"/>
        <v>18</v>
      </c>
      <c r="X20" s="21"/>
      <c r="Y20" s="17" t="s">
        <v>64</v>
      </c>
      <c r="Z20" s="13">
        <f t="shared" si="4"/>
        <v>52.298999999999999</v>
      </c>
      <c r="AA20" s="13">
        <f t="shared" si="5"/>
        <v>59.5</v>
      </c>
      <c r="AB20" s="13">
        <f t="shared" si="6"/>
        <v>52</v>
      </c>
      <c r="AC20" s="13">
        <f t="shared" si="7"/>
        <v>0</v>
      </c>
      <c r="AD20" s="13" t="s">
        <v>65</v>
      </c>
      <c r="AE20" s="13">
        <f t="shared" si="8"/>
        <v>66</v>
      </c>
      <c r="AF20" s="13">
        <f t="shared" si="9"/>
        <v>60</v>
      </c>
      <c r="AG20" s="13">
        <f t="shared" si="10"/>
        <v>60</v>
      </c>
      <c r="AH20" s="15">
        <f t="shared" si="11"/>
        <v>52</v>
      </c>
      <c r="AI20" s="13">
        <f t="shared" si="12"/>
        <v>0</v>
      </c>
    </row>
    <row r="21" spans="1:35" s="13" customFormat="1" ht="20.100000000000001" customHeight="1" x14ac:dyDescent="0.15">
      <c r="A21" s="21">
        <v>189</v>
      </c>
      <c r="B21" s="21" t="s">
        <v>43</v>
      </c>
      <c r="C21" s="21" t="s">
        <v>93</v>
      </c>
      <c r="D21" s="21" t="s">
        <v>94</v>
      </c>
      <c r="E21" s="21" t="s">
        <v>95</v>
      </c>
      <c r="F21" s="21" t="s">
        <v>96</v>
      </c>
      <c r="G21" s="21" t="s">
        <v>97</v>
      </c>
      <c r="H21" s="21">
        <v>1.4990000000000001</v>
      </c>
      <c r="I21" s="21" t="s">
        <v>36</v>
      </c>
      <c r="J21" s="21" t="s">
        <v>56</v>
      </c>
      <c r="K21" s="21" t="s">
        <v>41</v>
      </c>
      <c r="L21" s="21">
        <v>30.02</v>
      </c>
      <c r="M21" s="21">
        <v>7</v>
      </c>
      <c r="N21" s="21">
        <v>7</v>
      </c>
      <c r="O21" s="21" t="s">
        <v>98</v>
      </c>
      <c r="P21" s="21">
        <v>122</v>
      </c>
      <c r="Q21" s="21">
        <v>42</v>
      </c>
      <c r="R21" s="23">
        <v>42</v>
      </c>
      <c r="S21" s="21">
        <v>80</v>
      </c>
      <c r="T21" s="21">
        <v>102</v>
      </c>
      <c r="U21" s="21">
        <v>21.748302711825399</v>
      </c>
      <c r="V21" s="21">
        <v>22</v>
      </c>
      <c r="W21" s="21">
        <f t="shared" si="3"/>
        <v>80</v>
      </c>
      <c r="X21" s="21"/>
      <c r="Y21" s="17" t="s">
        <v>38</v>
      </c>
      <c r="Z21" s="13">
        <f t="shared" ref="Z21:Z30" si="13">0.2*L21*N21</f>
        <v>42.028000000000006</v>
      </c>
      <c r="AA21" s="13">
        <f t="shared" ref="AA21:AA30" si="14">0.6*P21</f>
        <v>73.2</v>
      </c>
      <c r="AB21" s="13">
        <f t="shared" si="6"/>
        <v>42</v>
      </c>
      <c r="AC21" s="13">
        <f t="shared" si="7"/>
        <v>0</v>
      </c>
      <c r="AD21" s="13" t="s">
        <v>39</v>
      </c>
      <c r="AE21" s="13">
        <f t="shared" ref="AE21:AE30" si="15">ROUND(0.28*L21*M21,0)</f>
        <v>59</v>
      </c>
      <c r="AF21" s="13">
        <f t="shared" ref="AF21:AF30" si="16">ROUND(0.6*P21,0)</f>
        <v>73</v>
      </c>
      <c r="AG21" s="13">
        <f t="shared" si="10"/>
        <v>59</v>
      </c>
      <c r="AH21" s="15">
        <f t="shared" si="11"/>
        <v>42</v>
      </c>
      <c r="AI21" s="13">
        <f t="shared" si="12"/>
        <v>0</v>
      </c>
    </row>
    <row r="22" spans="1:35" s="13" customFormat="1" ht="20.100000000000001" customHeight="1" x14ac:dyDescent="0.15">
      <c r="A22" s="21">
        <v>190</v>
      </c>
      <c r="B22" s="21" t="s">
        <v>43</v>
      </c>
      <c r="C22" s="21" t="s">
        <v>93</v>
      </c>
      <c r="D22" s="21" t="s">
        <v>94</v>
      </c>
      <c r="E22" s="21" t="s">
        <v>99</v>
      </c>
      <c r="F22" s="21" t="s">
        <v>100</v>
      </c>
      <c r="G22" s="21" t="s">
        <v>101</v>
      </c>
      <c r="H22" s="21">
        <v>0.14399999999999999</v>
      </c>
      <c r="I22" s="21" t="s">
        <v>36</v>
      </c>
      <c r="J22" s="21" t="s">
        <v>56</v>
      </c>
      <c r="K22" s="21" t="s">
        <v>41</v>
      </c>
      <c r="L22" s="21">
        <v>18</v>
      </c>
      <c r="M22" s="21">
        <v>8</v>
      </c>
      <c r="N22" s="21">
        <v>8</v>
      </c>
      <c r="O22" s="21" t="s">
        <v>102</v>
      </c>
      <c r="P22" s="21">
        <v>97</v>
      </c>
      <c r="Q22" s="21">
        <v>29</v>
      </c>
      <c r="R22" s="23">
        <v>29</v>
      </c>
      <c r="S22" s="21">
        <v>68</v>
      </c>
      <c r="T22" s="21">
        <v>83</v>
      </c>
      <c r="U22" s="21">
        <v>15.016685205784205</v>
      </c>
      <c r="V22" s="21">
        <v>15</v>
      </c>
      <c r="W22" s="21">
        <f t="shared" si="3"/>
        <v>68</v>
      </c>
      <c r="X22" s="21"/>
      <c r="Y22" s="17" t="s">
        <v>38</v>
      </c>
      <c r="Z22" s="13">
        <f t="shared" si="13"/>
        <v>28.8</v>
      </c>
      <c r="AA22" s="13">
        <f t="shared" si="14"/>
        <v>58.199999999999996</v>
      </c>
      <c r="AB22" s="13">
        <f t="shared" si="6"/>
        <v>29</v>
      </c>
      <c r="AC22" s="13">
        <f t="shared" si="7"/>
        <v>0</v>
      </c>
      <c r="AD22" s="13" t="s">
        <v>39</v>
      </c>
      <c r="AE22" s="13">
        <f t="shared" si="15"/>
        <v>40</v>
      </c>
      <c r="AF22" s="13">
        <f t="shared" si="16"/>
        <v>58</v>
      </c>
      <c r="AG22" s="13">
        <f t="shared" si="10"/>
        <v>40</v>
      </c>
      <c r="AH22" s="15">
        <f t="shared" si="11"/>
        <v>29</v>
      </c>
      <c r="AI22" s="13">
        <f t="shared" si="12"/>
        <v>0</v>
      </c>
    </row>
    <row r="23" spans="1:35" s="13" customFormat="1" ht="20.100000000000001" customHeight="1" x14ac:dyDescent="0.15">
      <c r="A23" s="21">
        <v>191</v>
      </c>
      <c r="B23" s="21" t="s">
        <v>43</v>
      </c>
      <c r="C23" s="21" t="s">
        <v>93</v>
      </c>
      <c r="D23" s="21" t="s">
        <v>94</v>
      </c>
      <c r="E23" s="21" t="s">
        <v>103</v>
      </c>
      <c r="F23" s="21" t="s">
        <v>104</v>
      </c>
      <c r="G23" s="21" t="s">
        <v>105</v>
      </c>
      <c r="H23" s="21">
        <v>1.2E-2</v>
      </c>
      <c r="I23" s="21" t="s">
        <v>36</v>
      </c>
      <c r="J23" s="21" t="s">
        <v>37</v>
      </c>
      <c r="K23" s="21" t="s">
        <v>41</v>
      </c>
      <c r="L23" s="21">
        <v>33.04</v>
      </c>
      <c r="M23" s="21">
        <v>8</v>
      </c>
      <c r="N23" s="21">
        <v>8</v>
      </c>
      <c r="O23" s="21" t="s">
        <v>106</v>
      </c>
      <c r="P23" s="21">
        <v>132</v>
      </c>
      <c r="Q23" s="21">
        <v>53</v>
      </c>
      <c r="R23" s="23">
        <v>53</v>
      </c>
      <c r="S23" s="21">
        <v>79</v>
      </c>
      <c r="T23" s="21">
        <v>106</v>
      </c>
      <c r="U23" s="21">
        <v>27.444286755398718</v>
      </c>
      <c r="V23" s="21">
        <v>27</v>
      </c>
      <c r="W23" s="21">
        <f t="shared" si="3"/>
        <v>79</v>
      </c>
      <c r="X23" s="21"/>
      <c r="Y23" s="17" t="s">
        <v>38</v>
      </c>
      <c r="Z23" s="13">
        <f t="shared" si="13"/>
        <v>52.864000000000004</v>
      </c>
      <c r="AA23" s="13">
        <f t="shared" si="14"/>
        <v>79.2</v>
      </c>
      <c r="AB23" s="13">
        <f t="shared" si="6"/>
        <v>53</v>
      </c>
      <c r="AC23" s="13">
        <f t="shared" si="7"/>
        <v>0</v>
      </c>
      <c r="AD23" s="13" t="s">
        <v>39</v>
      </c>
      <c r="AE23" s="13">
        <f t="shared" si="15"/>
        <v>74</v>
      </c>
      <c r="AF23" s="13">
        <f t="shared" si="16"/>
        <v>79</v>
      </c>
      <c r="AG23" s="13">
        <f t="shared" si="10"/>
        <v>74</v>
      </c>
      <c r="AH23" s="15">
        <f t="shared" si="11"/>
        <v>53</v>
      </c>
      <c r="AI23" s="13">
        <f t="shared" si="12"/>
        <v>0</v>
      </c>
    </row>
    <row r="24" spans="1:35" s="13" customFormat="1" ht="20.100000000000001" customHeight="1" x14ac:dyDescent="0.15">
      <c r="A24" s="21">
        <v>192</v>
      </c>
      <c r="B24" s="21" t="s">
        <v>43</v>
      </c>
      <c r="C24" s="21" t="s">
        <v>93</v>
      </c>
      <c r="D24" s="21" t="s">
        <v>94</v>
      </c>
      <c r="E24" s="21" t="s">
        <v>107</v>
      </c>
      <c r="F24" s="21" t="s">
        <v>108</v>
      </c>
      <c r="G24" s="21" t="s">
        <v>109</v>
      </c>
      <c r="H24" s="21">
        <v>8.3960000000000008</v>
      </c>
      <c r="I24" s="21" t="s">
        <v>36</v>
      </c>
      <c r="J24" s="21" t="s">
        <v>56</v>
      </c>
      <c r="K24" s="21" t="s">
        <v>41</v>
      </c>
      <c r="L24" s="21">
        <v>54.04</v>
      </c>
      <c r="M24" s="21">
        <v>8.5</v>
      </c>
      <c r="N24" s="21">
        <v>8.5</v>
      </c>
      <c r="O24" s="21" t="s">
        <v>98</v>
      </c>
      <c r="P24" s="21">
        <v>237</v>
      </c>
      <c r="Q24" s="21">
        <v>92</v>
      </c>
      <c r="R24" s="23">
        <v>92</v>
      </c>
      <c r="S24" s="21">
        <v>145</v>
      </c>
      <c r="T24" s="21">
        <v>193</v>
      </c>
      <c r="U24" s="21">
        <v>47.639139273522304</v>
      </c>
      <c r="V24" s="21">
        <v>48</v>
      </c>
      <c r="W24" s="21">
        <f t="shared" si="3"/>
        <v>145</v>
      </c>
      <c r="X24" s="21"/>
      <c r="Y24" s="17" t="s">
        <v>38</v>
      </c>
      <c r="Z24" s="13">
        <f t="shared" si="13"/>
        <v>91.867999999999995</v>
      </c>
      <c r="AA24" s="13">
        <f t="shared" si="14"/>
        <v>142.19999999999999</v>
      </c>
      <c r="AB24" s="13">
        <f t="shared" si="6"/>
        <v>92</v>
      </c>
      <c r="AC24" s="13">
        <f t="shared" si="7"/>
        <v>0</v>
      </c>
      <c r="AD24" s="13" t="s">
        <v>39</v>
      </c>
      <c r="AE24" s="13">
        <f t="shared" si="15"/>
        <v>129</v>
      </c>
      <c r="AF24" s="13">
        <f t="shared" si="16"/>
        <v>142</v>
      </c>
      <c r="AG24" s="13">
        <f t="shared" si="10"/>
        <v>129</v>
      </c>
      <c r="AH24" s="15">
        <f t="shared" si="11"/>
        <v>92</v>
      </c>
      <c r="AI24" s="13">
        <f t="shared" si="12"/>
        <v>0</v>
      </c>
    </row>
    <row r="25" spans="1:35" s="13" customFormat="1" ht="20.100000000000001" customHeight="1" x14ac:dyDescent="0.15">
      <c r="A25" s="21">
        <v>193</v>
      </c>
      <c r="B25" s="21" t="s">
        <v>43</v>
      </c>
      <c r="C25" s="21" t="s">
        <v>93</v>
      </c>
      <c r="D25" s="21" t="s">
        <v>94</v>
      </c>
      <c r="E25" s="21" t="s">
        <v>110</v>
      </c>
      <c r="F25" s="21" t="s">
        <v>111</v>
      </c>
      <c r="G25" s="21" t="s">
        <v>112</v>
      </c>
      <c r="H25" s="21">
        <v>5.0819999999999999</v>
      </c>
      <c r="I25" s="21" t="s">
        <v>36</v>
      </c>
      <c r="J25" s="21" t="s">
        <v>56</v>
      </c>
      <c r="K25" s="21" t="s">
        <v>41</v>
      </c>
      <c r="L25" s="21">
        <v>31.02</v>
      </c>
      <c r="M25" s="21">
        <v>8</v>
      </c>
      <c r="N25" s="21">
        <v>8</v>
      </c>
      <c r="O25" s="21" t="s">
        <v>113</v>
      </c>
      <c r="P25" s="21">
        <v>145</v>
      </c>
      <c r="Q25" s="21">
        <v>50</v>
      </c>
      <c r="R25" s="23">
        <v>50</v>
      </c>
      <c r="S25" s="21">
        <v>95</v>
      </c>
      <c r="T25" s="21">
        <v>121</v>
      </c>
      <c r="U25" s="21">
        <v>25.890836561696904</v>
      </c>
      <c r="V25" s="21">
        <v>26</v>
      </c>
      <c r="W25" s="21">
        <f t="shared" si="3"/>
        <v>95</v>
      </c>
      <c r="X25" s="21"/>
      <c r="Y25" s="17" t="s">
        <v>38</v>
      </c>
      <c r="Z25" s="13">
        <f t="shared" si="13"/>
        <v>49.632000000000005</v>
      </c>
      <c r="AA25" s="13">
        <f t="shared" si="14"/>
        <v>87</v>
      </c>
      <c r="AB25" s="13">
        <f t="shared" si="6"/>
        <v>50</v>
      </c>
      <c r="AC25" s="13">
        <f t="shared" si="7"/>
        <v>0</v>
      </c>
      <c r="AD25" s="13" t="s">
        <v>39</v>
      </c>
      <c r="AE25" s="13">
        <f t="shared" si="15"/>
        <v>69</v>
      </c>
      <c r="AF25" s="13">
        <f t="shared" si="16"/>
        <v>87</v>
      </c>
      <c r="AG25" s="13">
        <f t="shared" si="10"/>
        <v>69</v>
      </c>
      <c r="AH25" s="15">
        <f t="shared" si="11"/>
        <v>50</v>
      </c>
      <c r="AI25" s="13">
        <f t="shared" si="12"/>
        <v>0</v>
      </c>
    </row>
    <row r="26" spans="1:35" s="13" customFormat="1" ht="20.100000000000001" customHeight="1" x14ac:dyDescent="0.15">
      <c r="A26" s="21">
        <v>194</v>
      </c>
      <c r="B26" s="21" t="s">
        <v>43</v>
      </c>
      <c r="C26" s="21" t="s">
        <v>93</v>
      </c>
      <c r="D26" s="21" t="s">
        <v>94</v>
      </c>
      <c r="E26" s="21" t="s">
        <v>114</v>
      </c>
      <c r="F26" s="21" t="s">
        <v>115</v>
      </c>
      <c r="G26" s="21" t="s">
        <v>116</v>
      </c>
      <c r="H26" s="21">
        <v>0.48399999999999999</v>
      </c>
      <c r="I26" s="21" t="s">
        <v>36</v>
      </c>
      <c r="J26" s="21" t="s">
        <v>56</v>
      </c>
      <c r="K26" s="21" t="s">
        <v>41</v>
      </c>
      <c r="L26" s="21">
        <v>8.8279999999999994</v>
      </c>
      <c r="M26" s="21">
        <v>8</v>
      </c>
      <c r="N26" s="21">
        <v>8</v>
      </c>
      <c r="O26" s="21" t="s">
        <v>117</v>
      </c>
      <c r="P26" s="21">
        <v>39</v>
      </c>
      <c r="Q26" s="21">
        <v>14</v>
      </c>
      <c r="R26" s="23">
        <v>14</v>
      </c>
      <c r="S26" s="21">
        <v>25</v>
      </c>
      <c r="T26" s="21">
        <v>32</v>
      </c>
      <c r="U26" s="21">
        <v>7.2494342372751328</v>
      </c>
      <c r="V26" s="21">
        <v>7</v>
      </c>
      <c r="W26" s="21">
        <f t="shared" si="3"/>
        <v>25</v>
      </c>
      <c r="X26" s="21"/>
      <c r="Y26" s="17" t="s">
        <v>38</v>
      </c>
      <c r="Z26" s="13">
        <f t="shared" si="13"/>
        <v>14.1248</v>
      </c>
      <c r="AA26" s="13">
        <f t="shared" si="14"/>
        <v>23.4</v>
      </c>
      <c r="AB26" s="13">
        <f t="shared" si="6"/>
        <v>14</v>
      </c>
      <c r="AC26" s="13">
        <f t="shared" si="7"/>
        <v>0</v>
      </c>
      <c r="AD26" s="13" t="s">
        <v>39</v>
      </c>
      <c r="AE26" s="13">
        <f t="shared" si="15"/>
        <v>20</v>
      </c>
      <c r="AF26" s="13">
        <f t="shared" si="16"/>
        <v>23</v>
      </c>
      <c r="AG26" s="13">
        <f t="shared" si="10"/>
        <v>20</v>
      </c>
      <c r="AH26" s="15">
        <f t="shared" si="11"/>
        <v>14</v>
      </c>
      <c r="AI26" s="13">
        <f t="shared" si="12"/>
        <v>0</v>
      </c>
    </row>
    <row r="27" spans="1:35" s="13" customFormat="1" ht="20.100000000000001" customHeight="1" x14ac:dyDescent="0.15">
      <c r="A27" s="21">
        <v>195</v>
      </c>
      <c r="B27" s="21" t="s">
        <v>43</v>
      </c>
      <c r="C27" s="21" t="s">
        <v>93</v>
      </c>
      <c r="D27" s="21" t="s">
        <v>94</v>
      </c>
      <c r="E27" s="21" t="s">
        <v>118</v>
      </c>
      <c r="F27" s="21" t="s">
        <v>119</v>
      </c>
      <c r="G27" s="21" t="s">
        <v>120</v>
      </c>
      <c r="H27" s="21">
        <v>6.1950000000000003</v>
      </c>
      <c r="I27" s="21" t="s">
        <v>36</v>
      </c>
      <c r="J27" s="21" t="s">
        <v>56</v>
      </c>
      <c r="K27" s="21" t="s">
        <v>41</v>
      </c>
      <c r="L27" s="21">
        <v>11</v>
      </c>
      <c r="M27" s="21">
        <v>7</v>
      </c>
      <c r="N27" s="21">
        <v>7</v>
      </c>
      <c r="O27" s="21" t="s">
        <v>121</v>
      </c>
      <c r="P27" s="21">
        <v>40</v>
      </c>
      <c r="Q27" s="21">
        <v>15</v>
      </c>
      <c r="R27" s="23">
        <v>15</v>
      </c>
      <c r="S27" s="21">
        <v>25</v>
      </c>
      <c r="T27" s="21">
        <v>33</v>
      </c>
      <c r="U27" s="21">
        <v>7.7672509685090718</v>
      </c>
      <c r="V27" s="21">
        <v>8</v>
      </c>
      <c r="W27" s="21">
        <f t="shared" si="3"/>
        <v>25</v>
      </c>
      <c r="X27" s="21"/>
      <c r="Y27" s="17" t="s">
        <v>38</v>
      </c>
      <c r="Z27" s="13">
        <f t="shared" si="13"/>
        <v>15.400000000000002</v>
      </c>
      <c r="AA27" s="13">
        <f t="shared" si="14"/>
        <v>24</v>
      </c>
      <c r="AB27" s="13">
        <f t="shared" si="6"/>
        <v>15</v>
      </c>
      <c r="AC27" s="13">
        <f t="shared" si="7"/>
        <v>0</v>
      </c>
      <c r="AD27" s="13" t="s">
        <v>39</v>
      </c>
      <c r="AE27" s="13">
        <f t="shared" si="15"/>
        <v>22</v>
      </c>
      <c r="AF27" s="13">
        <f t="shared" si="16"/>
        <v>24</v>
      </c>
      <c r="AG27" s="13">
        <f t="shared" si="10"/>
        <v>22</v>
      </c>
      <c r="AH27" s="15">
        <f t="shared" si="11"/>
        <v>15</v>
      </c>
      <c r="AI27" s="13">
        <f t="shared" si="12"/>
        <v>0</v>
      </c>
    </row>
    <row r="28" spans="1:35" s="13" customFormat="1" ht="20.100000000000001" customHeight="1" x14ac:dyDescent="0.15">
      <c r="A28" s="21">
        <v>196</v>
      </c>
      <c r="B28" s="21" t="s">
        <v>43</v>
      </c>
      <c r="C28" s="21" t="s">
        <v>93</v>
      </c>
      <c r="D28" s="21" t="s">
        <v>94</v>
      </c>
      <c r="E28" s="21" t="s">
        <v>122</v>
      </c>
      <c r="F28" s="21" t="s">
        <v>123</v>
      </c>
      <c r="G28" s="21" t="s">
        <v>124</v>
      </c>
      <c r="H28" s="21">
        <v>5.0039999999999996</v>
      </c>
      <c r="I28" s="21" t="s">
        <v>36</v>
      </c>
      <c r="J28" s="21" t="s">
        <v>37</v>
      </c>
      <c r="K28" s="21" t="s">
        <v>41</v>
      </c>
      <c r="L28" s="21">
        <v>15</v>
      </c>
      <c r="M28" s="21">
        <v>8.5</v>
      </c>
      <c r="N28" s="21">
        <v>8.5</v>
      </c>
      <c r="O28" s="21" t="s">
        <v>125</v>
      </c>
      <c r="P28" s="21">
        <v>67</v>
      </c>
      <c r="Q28" s="21">
        <v>26</v>
      </c>
      <c r="R28" s="23">
        <v>26</v>
      </c>
      <c r="S28" s="21">
        <v>41</v>
      </c>
      <c r="T28" s="21">
        <v>54</v>
      </c>
      <c r="U28" s="21">
        <v>13.463235012082391</v>
      </c>
      <c r="V28" s="21">
        <v>13</v>
      </c>
      <c r="W28" s="21">
        <f t="shared" si="3"/>
        <v>41</v>
      </c>
      <c r="X28" s="21"/>
      <c r="Y28" s="17" t="s">
        <v>38</v>
      </c>
      <c r="Z28" s="13">
        <f t="shared" si="13"/>
        <v>25.5</v>
      </c>
      <c r="AA28" s="13">
        <f t="shared" si="14"/>
        <v>40.199999999999996</v>
      </c>
      <c r="AB28" s="13">
        <f t="shared" si="6"/>
        <v>26</v>
      </c>
      <c r="AC28" s="13">
        <f t="shared" si="7"/>
        <v>0</v>
      </c>
      <c r="AD28" s="13" t="s">
        <v>39</v>
      </c>
      <c r="AE28" s="13">
        <f t="shared" si="15"/>
        <v>36</v>
      </c>
      <c r="AF28" s="13">
        <f t="shared" si="16"/>
        <v>40</v>
      </c>
      <c r="AG28" s="13">
        <f t="shared" si="10"/>
        <v>36</v>
      </c>
      <c r="AH28" s="15">
        <f t="shared" si="11"/>
        <v>26</v>
      </c>
      <c r="AI28" s="13">
        <f t="shared" si="12"/>
        <v>0</v>
      </c>
    </row>
    <row r="29" spans="1:35" s="13" customFormat="1" ht="20.100000000000001" customHeight="1" x14ac:dyDescent="0.15">
      <c r="A29" s="21">
        <v>197</v>
      </c>
      <c r="B29" s="21" t="s">
        <v>43</v>
      </c>
      <c r="C29" s="21" t="s">
        <v>93</v>
      </c>
      <c r="D29" s="21" t="s">
        <v>94</v>
      </c>
      <c r="E29" s="21" t="s">
        <v>126</v>
      </c>
      <c r="F29" s="21" t="s">
        <v>127</v>
      </c>
      <c r="G29" s="21" t="s">
        <v>128</v>
      </c>
      <c r="H29" s="21">
        <v>10.884</v>
      </c>
      <c r="I29" s="21" t="s">
        <v>36</v>
      </c>
      <c r="J29" s="21" t="s">
        <v>37</v>
      </c>
      <c r="K29" s="21" t="s">
        <v>41</v>
      </c>
      <c r="L29" s="21">
        <v>21.04</v>
      </c>
      <c r="M29" s="21">
        <v>12</v>
      </c>
      <c r="N29" s="21">
        <v>8.5</v>
      </c>
      <c r="O29" s="21" t="s">
        <v>129</v>
      </c>
      <c r="P29" s="21">
        <v>165</v>
      </c>
      <c r="Q29" s="21">
        <v>36</v>
      </c>
      <c r="R29" s="23">
        <v>36</v>
      </c>
      <c r="S29" s="21">
        <v>129</v>
      </c>
      <c r="T29" s="21">
        <v>148</v>
      </c>
      <c r="U29" s="21">
        <v>18.641402324421772</v>
      </c>
      <c r="V29" s="21">
        <v>19</v>
      </c>
      <c r="W29" s="21">
        <f t="shared" si="3"/>
        <v>129</v>
      </c>
      <c r="X29" s="21"/>
      <c r="Y29" s="17" t="s">
        <v>38</v>
      </c>
      <c r="Z29" s="13">
        <f t="shared" si="13"/>
        <v>35.768000000000001</v>
      </c>
      <c r="AA29" s="13">
        <f t="shared" si="14"/>
        <v>99</v>
      </c>
      <c r="AB29" s="13">
        <f t="shared" si="6"/>
        <v>36</v>
      </c>
      <c r="AC29" s="13">
        <f t="shared" si="7"/>
        <v>0</v>
      </c>
      <c r="AD29" s="13" t="s">
        <v>39</v>
      </c>
      <c r="AE29" s="13">
        <f t="shared" si="15"/>
        <v>71</v>
      </c>
      <c r="AF29" s="13">
        <f t="shared" si="16"/>
        <v>99</v>
      </c>
      <c r="AG29" s="13">
        <f t="shared" si="10"/>
        <v>71</v>
      </c>
      <c r="AH29" s="15">
        <f t="shared" si="11"/>
        <v>36</v>
      </c>
      <c r="AI29" s="13">
        <f t="shared" si="12"/>
        <v>0</v>
      </c>
    </row>
    <row r="30" spans="1:35" s="13" customFormat="1" ht="20.100000000000001" customHeight="1" x14ac:dyDescent="0.15">
      <c r="A30" s="21">
        <v>198</v>
      </c>
      <c r="B30" s="21" t="s">
        <v>43</v>
      </c>
      <c r="C30" s="21" t="s">
        <v>130</v>
      </c>
      <c r="D30" s="21" t="s">
        <v>131</v>
      </c>
      <c r="E30" s="21" t="s">
        <v>132</v>
      </c>
      <c r="F30" s="21" t="s">
        <v>133</v>
      </c>
      <c r="G30" s="21" t="s">
        <v>134</v>
      </c>
      <c r="H30" s="21">
        <v>2.839</v>
      </c>
      <c r="I30" s="21" t="s">
        <v>36</v>
      </c>
      <c r="J30" s="21" t="s">
        <v>56</v>
      </c>
      <c r="K30" s="21" t="s">
        <v>41</v>
      </c>
      <c r="L30" s="21">
        <v>18.079999999999998</v>
      </c>
      <c r="M30" s="21">
        <v>7.5</v>
      </c>
      <c r="N30" s="21">
        <v>7.5</v>
      </c>
      <c r="O30" s="21" t="s">
        <v>135</v>
      </c>
      <c r="P30" s="21">
        <v>113</v>
      </c>
      <c r="Q30" s="21">
        <v>27</v>
      </c>
      <c r="R30" s="23">
        <v>27</v>
      </c>
      <c r="S30" s="21">
        <v>86</v>
      </c>
      <c r="T30" s="21">
        <v>100</v>
      </c>
      <c r="U30" s="21">
        <v>13.98105174331633</v>
      </c>
      <c r="V30" s="21">
        <v>14</v>
      </c>
      <c r="W30" s="21">
        <f t="shared" si="3"/>
        <v>86</v>
      </c>
      <c r="X30" s="21"/>
      <c r="Y30" s="17" t="s">
        <v>38</v>
      </c>
      <c r="Z30" s="13">
        <f t="shared" si="13"/>
        <v>27.119999999999997</v>
      </c>
      <c r="AA30" s="13">
        <f t="shared" si="14"/>
        <v>67.8</v>
      </c>
      <c r="AB30" s="13">
        <f t="shared" si="6"/>
        <v>27</v>
      </c>
      <c r="AC30" s="13">
        <f t="shared" si="7"/>
        <v>0</v>
      </c>
      <c r="AD30" s="13" t="s">
        <v>39</v>
      </c>
      <c r="AE30" s="13">
        <f t="shared" si="15"/>
        <v>38</v>
      </c>
      <c r="AF30" s="13">
        <f t="shared" si="16"/>
        <v>68</v>
      </c>
      <c r="AG30" s="13">
        <f t="shared" si="10"/>
        <v>38</v>
      </c>
      <c r="AH30" s="15">
        <f t="shared" si="11"/>
        <v>27</v>
      </c>
      <c r="AI30" s="13">
        <f t="shared" si="12"/>
        <v>0</v>
      </c>
    </row>
    <row r="31" spans="1:35" s="39" customFormat="1" ht="84.75" customHeight="1" x14ac:dyDescent="0.15">
      <c r="A31" s="40"/>
      <c r="B31" s="40"/>
      <c r="C31" s="40" t="s">
        <v>138</v>
      </c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38"/>
      <c r="S31" s="40"/>
      <c r="T31" s="40"/>
      <c r="U31" s="40"/>
      <c r="V31" s="40"/>
      <c r="W31" s="40"/>
      <c r="X31" s="40" t="s">
        <v>139</v>
      </c>
      <c r="Y31" s="41"/>
      <c r="Z31" s="42"/>
      <c r="AA31" s="42"/>
      <c r="AB31" s="43"/>
      <c r="AC31" s="37"/>
      <c r="AD31" s="37"/>
    </row>
    <row r="32" spans="1:35" s="13" customFormat="1" ht="20.100000000000001" customHeight="1" x14ac:dyDescent="0.15">
      <c r="A32" s="9"/>
      <c r="B32" s="9"/>
      <c r="C32" s="9" t="s">
        <v>43</v>
      </c>
      <c r="D32" s="9"/>
      <c r="E32" s="9"/>
      <c r="F32" s="9"/>
      <c r="G32" s="9"/>
      <c r="H32" s="9"/>
      <c r="I32" s="9"/>
      <c r="J32" s="9"/>
      <c r="K32" s="9"/>
      <c r="L32" s="9">
        <v>786.76</v>
      </c>
      <c r="M32" s="9"/>
      <c r="N32" s="9"/>
      <c r="O32" s="9"/>
      <c r="P32" s="9">
        <v>2916</v>
      </c>
      <c r="Q32" s="9">
        <v>1321</v>
      </c>
      <c r="R32" s="23"/>
      <c r="S32" s="9"/>
      <c r="T32" s="9"/>
      <c r="U32" s="9"/>
      <c r="V32" s="9"/>
      <c r="W32" s="9"/>
      <c r="X32" s="9"/>
      <c r="Y32" s="17"/>
      <c r="Z32" s="18"/>
      <c r="AA32" s="18"/>
      <c r="AB32" s="19"/>
      <c r="AC32" s="20"/>
      <c r="AD32" s="20"/>
      <c r="AH32" s="15"/>
    </row>
    <row r="33" spans="1:34" s="13" customFormat="1" ht="20.100000000000001" customHeight="1" x14ac:dyDescent="0.15">
      <c r="A33" s="9">
        <v>6</v>
      </c>
      <c r="B33" s="9" t="s">
        <v>43</v>
      </c>
      <c r="C33" s="9">
        <v>430224</v>
      </c>
      <c r="D33" s="9" t="s">
        <v>68</v>
      </c>
      <c r="E33" s="9" t="s">
        <v>140</v>
      </c>
      <c r="F33" s="9" t="s">
        <v>141</v>
      </c>
      <c r="G33" s="9" t="s">
        <v>142</v>
      </c>
      <c r="H33" s="9">
        <v>1.8480000000000001</v>
      </c>
      <c r="I33" s="9" t="s">
        <v>36</v>
      </c>
      <c r="J33" s="9" t="s">
        <v>56</v>
      </c>
      <c r="K33" s="9" t="s">
        <v>41</v>
      </c>
      <c r="L33" s="9">
        <v>22.04</v>
      </c>
      <c r="M33" s="9">
        <v>7</v>
      </c>
      <c r="N33" s="9">
        <v>7</v>
      </c>
      <c r="O33" s="9" t="s">
        <v>72</v>
      </c>
      <c r="P33" s="9">
        <v>75</v>
      </c>
      <c r="Q33" s="9">
        <v>46</v>
      </c>
      <c r="R33" s="23">
        <v>46</v>
      </c>
      <c r="S33" s="9"/>
      <c r="T33" s="9"/>
      <c r="U33" s="9"/>
      <c r="V33" s="9"/>
      <c r="W33" s="9"/>
      <c r="X33" s="9"/>
      <c r="Y33" s="17"/>
      <c r="Z33" s="18"/>
      <c r="AA33" s="18"/>
      <c r="AB33" s="19"/>
      <c r="AC33" s="20"/>
      <c r="AD33" s="20"/>
      <c r="AH33" s="15"/>
    </row>
    <row r="34" spans="1:34" s="13" customFormat="1" ht="20.100000000000001" customHeight="1" x14ac:dyDescent="0.15">
      <c r="A34" s="9">
        <v>7</v>
      </c>
      <c r="B34" s="9" t="s">
        <v>43</v>
      </c>
      <c r="C34" s="9">
        <v>430224</v>
      </c>
      <c r="D34" s="9" t="s">
        <v>68</v>
      </c>
      <c r="E34" s="9" t="s">
        <v>143</v>
      </c>
      <c r="F34" s="9" t="s">
        <v>144</v>
      </c>
      <c r="G34" s="9" t="s">
        <v>145</v>
      </c>
      <c r="H34" s="9">
        <v>4.4999999999999998E-2</v>
      </c>
      <c r="I34" s="9" t="s">
        <v>36</v>
      </c>
      <c r="J34" s="9" t="s">
        <v>56</v>
      </c>
      <c r="K34" s="9" t="s">
        <v>41</v>
      </c>
      <c r="L34" s="9">
        <v>16.02</v>
      </c>
      <c r="M34" s="9">
        <v>6</v>
      </c>
      <c r="N34" s="9">
        <v>6</v>
      </c>
      <c r="O34" s="9" t="s">
        <v>72</v>
      </c>
      <c r="P34" s="9">
        <v>59</v>
      </c>
      <c r="Q34" s="9">
        <v>29</v>
      </c>
      <c r="R34" s="23">
        <v>29</v>
      </c>
      <c r="S34" s="9"/>
      <c r="T34" s="9"/>
      <c r="U34" s="9"/>
      <c r="V34" s="9"/>
      <c r="W34" s="9"/>
      <c r="X34" s="9"/>
      <c r="Y34" s="17"/>
      <c r="Z34" s="18"/>
      <c r="AA34" s="18"/>
      <c r="AB34" s="19"/>
      <c r="AC34" s="20"/>
      <c r="AD34" s="20"/>
      <c r="AH34" s="15"/>
    </row>
    <row r="35" spans="1:34" s="13" customFormat="1" ht="20.100000000000001" customHeight="1" x14ac:dyDescent="0.15">
      <c r="A35" s="9">
        <v>8</v>
      </c>
      <c r="B35" s="9" t="s">
        <v>43</v>
      </c>
      <c r="C35" s="9">
        <v>430224</v>
      </c>
      <c r="D35" s="9" t="s">
        <v>68</v>
      </c>
      <c r="E35" s="9" t="s">
        <v>146</v>
      </c>
      <c r="F35" s="9" t="s">
        <v>147</v>
      </c>
      <c r="G35" s="9" t="s">
        <v>148</v>
      </c>
      <c r="H35" s="9">
        <v>0.25</v>
      </c>
      <c r="I35" s="9" t="s">
        <v>36</v>
      </c>
      <c r="J35" s="9" t="s">
        <v>56</v>
      </c>
      <c r="K35" s="9" t="s">
        <v>41</v>
      </c>
      <c r="L35" s="9">
        <v>14.04</v>
      </c>
      <c r="M35" s="9">
        <v>6</v>
      </c>
      <c r="N35" s="9">
        <v>6</v>
      </c>
      <c r="O35" s="9" t="s">
        <v>72</v>
      </c>
      <c r="P35" s="9">
        <v>57</v>
      </c>
      <c r="Q35" s="9">
        <v>25</v>
      </c>
      <c r="R35" s="23">
        <v>25</v>
      </c>
      <c r="S35" s="9"/>
      <c r="T35" s="9"/>
      <c r="U35" s="9"/>
      <c r="V35" s="9"/>
      <c r="W35" s="9"/>
      <c r="X35" s="9"/>
      <c r="Y35" s="17"/>
      <c r="Z35" s="18"/>
      <c r="AA35" s="18"/>
      <c r="AB35" s="19"/>
      <c r="AC35" s="20"/>
      <c r="AD35" s="20"/>
      <c r="AH35" s="15"/>
    </row>
    <row r="36" spans="1:34" s="13" customFormat="1" ht="20.100000000000001" customHeight="1" x14ac:dyDescent="0.15">
      <c r="A36" s="9">
        <v>9</v>
      </c>
      <c r="B36" s="9" t="s">
        <v>43</v>
      </c>
      <c r="C36" s="9">
        <v>430224</v>
      </c>
      <c r="D36" s="9" t="s">
        <v>68</v>
      </c>
      <c r="E36" s="9" t="s">
        <v>149</v>
      </c>
      <c r="F36" s="9" t="s">
        <v>150</v>
      </c>
      <c r="G36" s="9" t="s">
        <v>151</v>
      </c>
      <c r="H36" s="9">
        <v>1.22</v>
      </c>
      <c r="I36" s="9" t="s">
        <v>36</v>
      </c>
      <c r="J36" s="9" t="s">
        <v>56</v>
      </c>
      <c r="K36" s="9" t="s">
        <v>41</v>
      </c>
      <c r="L36" s="9">
        <v>68.040000000000006</v>
      </c>
      <c r="M36" s="9">
        <v>6</v>
      </c>
      <c r="N36" s="9">
        <v>6</v>
      </c>
      <c r="O36" s="9" t="s">
        <v>79</v>
      </c>
      <c r="P36" s="9">
        <v>174</v>
      </c>
      <c r="Q36" s="9">
        <v>122</v>
      </c>
      <c r="R36" s="23">
        <v>122</v>
      </c>
      <c r="S36" s="9"/>
      <c r="T36" s="9"/>
      <c r="U36" s="9"/>
      <c r="V36" s="9"/>
      <c r="W36" s="9"/>
      <c r="X36" s="9"/>
      <c r="Y36" s="17"/>
      <c r="Z36" s="18"/>
      <c r="AA36" s="18"/>
      <c r="AB36" s="19"/>
      <c r="AC36" s="20"/>
      <c r="AD36" s="20"/>
      <c r="AH36" s="15"/>
    </row>
    <row r="37" spans="1:34" s="13" customFormat="1" ht="20.100000000000001" customHeight="1" x14ac:dyDescent="0.15">
      <c r="A37" s="9">
        <v>10</v>
      </c>
      <c r="B37" s="9" t="s">
        <v>43</v>
      </c>
      <c r="C37" s="9">
        <v>430224</v>
      </c>
      <c r="D37" s="9" t="s">
        <v>68</v>
      </c>
      <c r="E37" s="9" t="s">
        <v>152</v>
      </c>
      <c r="F37" s="9" t="s">
        <v>153</v>
      </c>
      <c r="G37" s="9" t="s">
        <v>154</v>
      </c>
      <c r="H37" s="9">
        <v>1.1970000000000001</v>
      </c>
      <c r="I37" s="9" t="s">
        <v>36</v>
      </c>
      <c r="J37" s="9" t="s">
        <v>56</v>
      </c>
      <c r="K37" s="9" t="s">
        <v>41</v>
      </c>
      <c r="L37" s="9">
        <v>19.04</v>
      </c>
      <c r="M37" s="9">
        <v>7</v>
      </c>
      <c r="N37" s="9">
        <v>7</v>
      </c>
      <c r="O37" s="9" t="s">
        <v>72</v>
      </c>
      <c r="P37" s="9">
        <v>76</v>
      </c>
      <c r="Q37" s="9">
        <v>40</v>
      </c>
      <c r="R37" s="23">
        <v>40</v>
      </c>
      <c r="S37" s="9"/>
      <c r="T37" s="9"/>
      <c r="U37" s="9"/>
      <c r="V37" s="9"/>
      <c r="W37" s="9"/>
      <c r="X37" s="9"/>
      <c r="Y37" s="17"/>
      <c r="Z37" s="18"/>
      <c r="AA37" s="18"/>
      <c r="AB37" s="19"/>
      <c r="AC37" s="20"/>
      <c r="AD37" s="20"/>
      <c r="AH37" s="15"/>
    </row>
    <row r="38" spans="1:34" s="13" customFormat="1" ht="20.100000000000001" customHeight="1" x14ac:dyDescent="0.15">
      <c r="A38" s="9">
        <v>11</v>
      </c>
      <c r="B38" s="9" t="s">
        <v>43</v>
      </c>
      <c r="C38" s="9">
        <v>430224</v>
      </c>
      <c r="D38" s="9" t="s">
        <v>68</v>
      </c>
      <c r="E38" s="9" t="s">
        <v>155</v>
      </c>
      <c r="F38" s="9" t="s">
        <v>156</v>
      </c>
      <c r="G38" s="9" t="s">
        <v>157</v>
      </c>
      <c r="H38" s="9">
        <v>1.42</v>
      </c>
      <c r="I38" s="9" t="s">
        <v>36</v>
      </c>
      <c r="J38" s="9" t="s">
        <v>56</v>
      </c>
      <c r="K38" s="9" t="s">
        <v>41</v>
      </c>
      <c r="L38" s="9">
        <v>52.04</v>
      </c>
      <c r="M38" s="9">
        <v>7</v>
      </c>
      <c r="N38" s="9">
        <v>7</v>
      </c>
      <c r="O38" s="9" t="s">
        <v>79</v>
      </c>
      <c r="P38" s="9">
        <v>190</v>
      </c>
      <c r="Q38" s="9">
        <v>109</v>
      </c>
      <c r="R38" s="23">
        <v>109</v>
      </c>
      <c r="S38" s="9"/>
      <c r="T38" s="9"/>
      <c r="U38" s="9"/>
      <c r="V38" s="9"/>
      <c r="W38" s="9"/>
      <c r="X38" s="9"/>
      <c r="Y38" s="17"/>
      <c r="Z38" s="18"/>
      <c r="AA38" s="18"/>
      <c r="AB38" s="19"/>
      <c r="AC38" s="20"/>
      <c r="AD38" s="20"/>
      <c r="AH38" s="15"/>
    </row>
    <row r="39" spans="1:34" s="13" customFormat="1" ht="20.100000000000001" customHeight="1" x14ac:dyDescent="0.15">
      <c r="A39" s="9">
        <v>12</v>
      </c>
      <c r="B39" s="9" t="s">
        <v>43</v>
      </c>
      <c r="C39" s="9">
        <v>430224</v>
      </c>
      <c r="D39" s="9" t="s">
        <v>68</v>
      </c>
      <c r="E39" s="9" t="s">
        <v>158</v>
      </c>
      <c r="F39" s="9" t="s">
        <v>159</v>
      </c>
      <c r="G39" s="9" t="s">
        <v>160</v>
      </c>
      <c r="H39" s="9">
        <v>3.25</v>
      </c>
      <c r="I39" s="9" t="s">
        <v>36</v>
      </c>
      <c r="J39" s="9" t="s">
        <v>56</v>
      </c>
      <c r="K39" s="9" t="s">
        <v>41</v>
      </c>
      <c r="L39" s="9">
        <v>30.04</v>
      </c>
      <c r="M39" s="9">
        <v>6</v>
      </c>
      <c r="N39" s="9">
        <v>6</v>
      </c>
      <c r="O39" s="9" t="s">
        <v>79</v>
      </c>
      <c r="P39" s="9">
        <v>92</v>
      </c>
      <c r="Q39" s="9">
        <v>54</v>
      </c>
      <c r="R39" s="23">
        <v>54</v>
      </c>
      <c r="S39" s="9"/>
      <c r="T39" s="9"/>
      <c r="U39" s="9"/>
      <c r="V39" s="9"/>
      <c r="W39" s="9"/>
      <c r="X39" s="9"/>
      <c r="Y39" s="17"/>
      <c r="Z39" s="18"/>
      <c r="AA39" s="18"/>
      <c r="AB39" s="19"/>
      <c r="AC39" s="20"/>
      <c r="AD39" s="20"/>
      <c r="AH39" s="15"/>
    </row>
    <row r="40" spans="1:34" s="13" customFormat="1" ht="20.100000000000001" customHeight="1" x14ac:dyDescent="0.15">
      <c r="A40" s="9">
        <v>13</v>
      </c>
      <c r="B40" s="9" t="s">
        <v>43</v>
      </c>
      <c r="C40" s="9">
        <v>430224</v>
      </c>
      <c r="D40" s="9" t="s">
        <v>68</v>
      </c>
      <c r="E40" s="9" t="s">
        <v>161</v>
      </c>
      <c r="F40" s="9" t="s">
        <v>162</v>
      </c>
      <c r="G40" s="9" t="s">
        <v>163</v>
      </c>
      <c r="H40" s="9">
        <v>1.2709999999999999</v>
      </c>
      <c r="I40" s="9" t="s">
        <v>36</v>
      </c>
      <c r="J40" s="9" t="s">
        <v>56</v>
      </c>
      <c r="K40" s="9" t="s">
        <v>41</v>
      </c>
      <c r="L40" s="9">
        <v>21.04</v>
      </c>
      <c r="M40" s="9">
        <v>6</v>
      </c>
      <c r="N40" s="9">
        <v>6</v>
      </c>
      <c r="O40" s="9" t="s">
        <v>72</v>
      </c>
      <c r="P40" s="9">
        <v>78</v>
      </c>
      <c r="Q40" s="9">
        <v>38</v>
      </c>
      <c r="R40" s="23">
        <v>38</v>
      </c>
      <c r="S40" s="9"/>
      <c r="T40" s="9"/>
      <c r="U40" s="9"/>
      <c r="V40" s="9"/>
      <c r="W40" s="9"/>
      <c r="X40" s="9"/>
      <c r="Y40" s="17"/>
      <c r="Z40" s="18"/>
      <c r="AA40" s="18"/>
      <c r="AB40" s="19"/>
      <c r="AC40" s="20"/>
      <c r="AD40" s="20"/>
      <c r="AH40" s="15"/>
    </row>
    <row r="41" spans="1:34" s="13" customFormat="1" ht="20.100000000000001" customHeight="1" x14ac:dyDescent="0.15">
      <c r="A41" s="9">
        <v>14</v>
      </c>
      <c r="B41" s="9" t="s">
        <v>43</v>
      </c>
      <c r="C41" s="9">
        <v>430224</v>
      </c>
      <c r="D41" s="9" t="s">
        <v>68</v>
      </c>
      <c r="E41" s="9" t="s">
        <v>164</v>
      </c>
      <c r="F41" s="9" t="s">
        <v>165</v>
      </c>
      <c r="G41" s="9" t="s">
        <v>166</v>
      </c>
      <c r="H41" s="9">
        <v>2.9689999999999999</v>
      </c>
      <c r="I41" s="9" t="s">
        <v>36</v>
      </c>
      <c r="J41" s="9" t="s">
        <v>56</v>
      </c>
      <c r="K41" s="9" t="s">
        <v>41</v>
      </c>
      <c r="L41" s="9">
        <v>26.04</v>
      </c>
      <c r="M41" s="9">
        <v>7</v>
      </c>
      <c r="N41" s="9">
        <v>7</v>
      </c>
      <c r="O41" s="9" t="s">
        <v>79</v>
      </c>
      <c r="P41" s="9">
        <v>115</v>
      </c>
      <c r="Q41" s="9">
        <v>55</v>
      </c>
      <c r="R41" s="23">
        <v>55</v>
      </c>
      <c r="S41" s="9"/>
      <c r="T41" s="9"/>
      <c r="U41" s="9"/>
      <c r="V41" s="9"/>
      <c r="W41" s="9"/>
      <c r="X41" s="9"/>
      <c r="Y41" s="17"/>
      <c r="Z41" s="18"/>
      <c r="AA41" s="18"/>
      <c r="AB41" s="19"/>
      <c r="AC41" s="20"/>
      <c r="AD41" s="20"/>
      <c r="AH41" s="15"/>
    </row>
    <row r="42" spans="1:34" s="13" customFormat="1" ht="20.100000000000001" customHeight="1" x14ac:dyDescent="0.15">
      <c r="A42" s="9">
        <v>15</v>
      </c>
      <c r="B42" s="9" t="s">
        <v>43</v>
      </c>
      <c r="C42" s="9">
        <v>430224</v>
      </c>
      <c r="D42" s="9" t="s">
        <v>68</v>
      </c>
      <c r="E42" s="9" t="s">
        <v>167</v>
      </c>
      <c r="F42" s="9" t="s">
        <v>58</v>
      </c>
      <c r="G42" s="9" t="s">
        <v>168</v>
      </c>
      <c r="H42" s="9">
        <v>0.50800000000000001</v>
      </c>
      <c r="I42" s="9" t="s">
        <v>36</v>
      </c>
      <c r="J42" s="9" t="s">
        <v>56</v>
      </c>
      <c r="K42" s="9" t="s">
        <v>41</v>
      </c>
      <c r="L42" s="9">
        <v>17.04</v>
      </c>
      <c r="M42" s="9">
        <v>6</v>
      </c>
      <c r="N42" s="9">
        <v>6</v>
      </c>
      <c r="O42" s="9" t="s">
        <v>72</v>
      </c>
      <c r="P42" s="9">
        <v>60</v>
      </c>
      <c r="Q42" s="9">
        <v>31</v>
      </c>
      <c r="R42" s="23">
        <v>31</v>
      </c>
      <c r="S42" s="9"/>
      <c r="T42" s="9"/>
      <c r="U42" s="9"/>
      <c r="V42" s="9"/>
      <c r="W42" s="9"/>
      <c r="X42" s="9"/>
      <c r="Y42" s="17"/>
      <c r="Z42" s="18"/>
      <c r="AA42" s="18"/>
      <c r="AB42" s="19"/>
      <c r="AC42" s="20"/>
      <c r="AD42" s="20"/>
      <c r="AH42" s="15"/>
    </row>
    <row r="43" spans="1:34" s="13" customFormat="1" ht="20.100000000000001" customHeight="1" x14ac:dyDescent="0.15">
      <c r="A43" s="9">
        <v>16</v>
      </c>
      <c r="B43" s="9" t="s">
        <v>43</v>
      </c>
      <c r="C43" s="9">
        <v>430224</v>
      </c>
      <c r="D43" s="9" t="s">
        <v>68</v>
      </c>
      <c r="E43" s="9" t="s">
        <v>169</v>
      </c>
      <c r="F43" s="9" t="s">
        <v>170</v>
      </c>
      <c r="G43" s="9" t="s">
        <v>171</v>
      </c>
      <c r="H43" s="9">
        <v>1.6719999999999999</v>
      </c>
      <c r="I43" s="9" t="s">
        <v>36</v>
      </c>
      <c r="J43" s="9" t="s">
        <v>56</v>
      </c>
      <c r="K43" s="9" t="s">
        <v>41</v>
      </c>
      <c r="L43" s="9">
        <v>26.04</v>
      </c>
      <c r="M43" s="9">
        <v>7.5</v>
      </c>
      <c r="N43" s="9">
        <v>7.5</v>
      </c>
      <c r="O43" s="9" t="s">
        <v>79</v>
      </c>
      <c r="P43" s="9">
        <v>104</v>
      </c>
      <c r="Q43" s="9">
        <v>59</v>
      </c>
      <c r="R43" s="23">
        <v>59</v>
      </c>
      <c r="S43" s="9"/>
      <c r="T43" s="9"/>
      <c r="U43" s="9"/>
      <c r="V43" s="9"/>
      <c r="W43" s="9"/>
      <c r="X43" s="9"/>
      <c r="Y43" s="17"/>
      <c r="Z43" s="18"/>
      <c r="AA43" s="18"/>
      <c r="AB43" s="19"/>
      <c r="AC43" s="20"/>
      <c r="AD43" s="20"/>
      <c r="AH43" s="15"/>
    </row>
    <row r="44" spans="1:34" s="13" customFormat="1" ht="20.100000000000001" customHeight="1" x14ac:dyDescent="0.15">
      <c r="A44" s="9">
        <v>17</v>
      </c>
      <c r="B44" s="9" t="s">
        <v>43</v>
      </c>
      <c r="C44" s="9">
        <v>430224</v>
      </c>
      <c r="D44" s="9" t="s">
        <v>68</v>
      </c>
      <c r="E44" s="9" t="s">
        <v>172</v>
      </c>
      <c r="F44" s="9" t="s">
        <v>137</v>
      </c>
      <c r="G44" s="9" t="s">
        <v>173</v>
      </c>
      <c r="H44" s="9">
        <v>0.129</v>
      </c>
      <c r="I44" s="9" t="s">
        <v>36</v>
      </c>
      <c r="J44" s="9" t="s">
        <v>56</v>
      </c>
      <c r="K44" s="9" t="s">
        <v>41</v>
      </c>
      <c r="L44" s="9">
        <v>26.04</v>
      </c>
      <c r="M44" s="9">
        <v>6</v>
      </c>
      <c r="N44" s="9">
        <v>6</v>
      </c>
      <c r="O44" s="9" t="s">
        <v>79</v>
      </c>
      <c r="P44" s="9">
        <v>81</v>
      </c>
      <c r="Q44" s="9">
        <v>47</v>
      </c>
      <c r="R44" s="23">
        <v>47</v>
      </c>
      <c r="S44" s="9"/>
      <c r="T44" s="9"/>
      <c r="U44" s="9"/>
      <c r="V44" s="9"/>
      <c r="W44" s="9"/>
      <c r="X44" s="9"/>
      <c r="Y44" s="17"/>
      <c r="Z44" s="18"/>
      <c r="AA44" s="18"/>
      <c r="AB44" s="19"/>
      <c r="AC44" s="20"/>
      <c r="AD44" s="20"/>
      <c r="AH44" s="15"/>
    </row>
    <row r="45" spans="1:34" s="13" customFormat="1" ht="20.100000000000001" customHeight="1" x14ac:dyDescent="0.15">
      <c r="A45" s="9">
        <v>18</v>
      </c>
      <c r="B45" s="9" t="s">
        <v>43</v>
      </c>
      <c r="C45" s="9">
        <v>430225</v>
      </c>
      <c r="D45" s="9" t="s">
        <v>81</v>
      </c>
      <c r="E45" s="9" t="s">
        <v>174</v>
      </c>
      <c r="F45" s="9" t="s">
        <v>175</v>
      </c>
      <c r="G45" s="9" t="s">
        <v>176</v>
      </c>
      <c r="H45" s="9">
        <v>0.67</v>
      </c>
      <c r="I45" s="9" t="s">
        <v>36</v>
      </c>
      <c r="J45" s="9" t="s">
        <v>37</v>
      </c>
      <c r="K45" s="9" t="s">
        <v>41</v>
      </c>
      <c r="L45" s="9">
        <v>42.84</v>
      </c>
      <c r="M45" s="9">
        <v>5.5</v>
      </c>
      <c r="N45" s="9">
        <v>5.5</v>
      </c>
      <c r="O45" s="9" t="s">
        <v>92</v>
      </c>
      <c r="P45" s="9">
        <v>110</v>
      </c>
      <c r="Q45" s="9">
        <v>71</v>
      </c>
      <c r="R45" s="23">
        <v>71</v>
      </c>
      <c r="S45" s="9"/>
      <c r="T45" s="9"/>
      <c r="U45" s="9"/>
      <c r="V45" s="9"/>
      <c r="W45" s="9"/>
      <c r="X45" s="9"/>
      <c r="Y45" s="17"/>
      <c r="Z45" s="18"/>
      <c r="AA45" s="18"/>
      <c r="AB45" s="19"/>
      <c r="AC45" s="20"/>
      <c r="AD45" s="20"/>
      <c r="AH45" s="15"/>
    </row>
    <row r="46" spans="1:34" s="13" customFormat="1" ht="20.100000000000001" customHeight="1" x14ac:dyDescent="0.15">
      <c r="A46" s="9">
        <v>19</v>
      </c>
      <c r="B46" s="9" t="s">
        <v>43</v>
      </c>
      <c r="C46" s="9">
        <v>430225</v>
      </c>
      <c r="D46" s="9" t="s">
        <v>81</v>
      </c>
      <c r="E46" s="9" t="s">
        <v>177</v>
      </c>
      <c r="F46" s="9" t="s">
        <v>178</v>
      </c>
      <c r="G46" s="9" t="s">
        <v>179</v>
      </c>
      <c r="H46" s="9">
        <v>0.35799999999999998</v>
      </c>
      <c r="I46" s="9" t="s">
        <v>36</v>
      </c>
      <c r="J46" s="9" t="s">
        <v>56</v>
      </c>
      <c r="K46" s="9" t="s">
        <v>41</v>
      </c>
      <c r="L46" s="9">
        <v>45.02</v>
      </c>
      <c r="M46" s="9">
        <v>5.5</v>
      </c>
      <c r="N46" s="9">
        <v>5.5</v>
      </c>
      <c r="O46" s="9" t="s">
        <v>85</v>
      </c>
      <c r="P46" s="9">
        <v>148</v>
      </c>
      <c r="Q46" s="9">
        <v>74</v>
      </c>
      <c r="R46" s="23">
        <v>74</v>
      </c>
      <c r="S46" s="9"/>
      <c r="T46" s="9"/>
      <c r="U46" s="9"/>
      <c r="V46" s="9"/>
      <c r="W46" s="9"/>
      <c r="X46" s="9"/>
      <c r="Y46" s="17"/>
      <c r="Z46" s="18"/>
      <c r="AA46" s="18"/>
      <c r="AB46" s="19"/>
      <c r="AC46" s="20"/>
      <c r="AD46" s="20"/>
      <c r="AH46" s="15"/>
    </row>
    <row r="47" spans="1:34" s="13" customFormat="1" ht="20.100000000000001" customHeight="1" x14ac:dyDescent="0.15">
      <c r="A47" s="9">
        <v>20</v>
      </c>
      <c r="B47" s="9" t="s">
        <v>43</v>
      </c>
      <c r="C47" s="9">
        <v>430223</v>
      </c>
      <c r="D47" s="9" t="s">
        <v>94</v>
      </c>
      <c r="E47" s="9" t="s">
        <v>180</v>
      </c>
      <c r="F47" s="9" t="s">
        <v>181</v>
      </c>
      <c r="G47" s="9" t="s">
        <v>182</v>
      </c>
      <c r="H47" s="9">
        <v>1.224</v>
      </c>
      <c r="I47" s="9" t="s">
        <v>36</v>
      </c>
      <c r="J47" s="9" t="s">
        <v>56</v>
      </c>
      <c r="K47" s="9" t="s">
        <v>41</v>
      </c>
      <c r="L47" s="9">
        <v>18.02</v>
      </c>
      <c r="M47" s="9">
        <v>7</v>
      </c>
      <c r="N47" s="9">
        <v>7</v>
      </c>
      <c r="O47" s="9" t="s">
        <v>183</v>
      </c>
      <c r="P47" s="9">
        <v>76</v>
      </c>
      <c r="Q47" s="9">
        <v>25</v>
      </c>
      <c r="R47" s="23">
        <v>25</v>
      </c>
      <c r="S47" s="9"/>
      <c r="T47" s="9"/>
      <c r="U47" s="9"/>
      <c r="V47" s="9"/>
      <c r="W47" s="9"/>
      <c r="X47" s="9"/>
      <c r="Y47" s="17"/>
      <c r="Z47" s="18"/>
      <c r="AA47" s="18"/>
      <c r="AB47" s="19"/>
      <c r="AC47" s="20"/>
      <c r="AD47" s="20"/>
      <c r="AH47" s="15"/>
    </row>
    <row r="48" spans="1:34" s="13" customFormat="1" ht="20.100000000000001" customHeight="1" x14ac:dyDescent="0.15">
      <c r="A48" s="9">
        <v>21</v>
      </c>
      <c r="B48" s="9" t="s">
        <v>43</v>
      </c>
      <c r="C48" s="9">
        <v>430223</v>
      </c>
      <c r="D48" s="9" t="s">
        <v>94</v>
      </c>
      <c r="E48" s="9" t="s">
        <v>184</v>
      </c>
      <c r="F48" s="9" t="s">
        <v>185</v>
      </c>
      <c r="G48" s="9" t="s">
        <v>186</v>
      </c>
      <c r="H48" s="9">
        <v>1.43</v>
      </c>
      <c r="I48" s="9" t="s">
        <v>36</v>
      </c>
      <c r="J48" s="9" t="s">
        <v>56</v>
      </c>
      <c r="K48" s="9" t="s">
        <v>41</v>
      </c>
      <c r="L48" s="9">
        <v>86.08</v>
      </c>
      <c r="M48" s="9">
        <v>7</v>
      </c>
      <c r="N48" s="9">
        <v>7</v>
      </c>
      <c r="O48" s="9" t="s">
        <v>98</v>
      </c>
      <c r="P48" s="9">
        <v>303</v>
      </c>
      <c r="Q48" s="9">
        <v>121</v>
      </c>
      <c r="R48" s="23">
        <v>121</v>
      </c>
      <c r="S48" s="9"/>
      <c r="T48" s="9"/>
      <c r="U48" s="9"/>
      <c r="V48" s="9"/>
      <c r="W48" s="9"/>
      <c r="X48" s="9"/>
      <c r="Y48" s="17"/>
      <c r="Z48" s="18"/>
      <c r="AA48" s="18"/>
      <c r="AB48" s="19"/>
      <c r="AC48" s="20"/>
      <c r="AD48" s="20"/>
      <c r="AH48" s="15"/>
    </row>
    <row r="49" spans="1:34" s="13" customFormat="1" ht="20.100000000000001" customHeight="1" x14ac:dyDescent="0.15">
      <c r="A49" s="9">
        <v>22</v>
      </c>
      <c r="B49" s="9" t="s">
        <v>43</v>
      </c>
      <c r="C49" s="9">
        <v>430223</v>
      </c>
      <c r="D49" s="9" t="s">
        <v>94</v>
      </c>
      <c r="E49" s="9" t="s">
        <v>187</v>
      </c>
      <c r="F49" s="9" t="s">
        <v>136</v>
      </c>
      <c r="G49" s="9" t="s">
        <v>188</v>
      </c>
      <c r="H49" s="9">
        <v>0.247</v>
      </c>
      <c r="I49" s="9" t="s">
        <v>36</v>
      </c>
      <c r="J49" s="9" t="s">
        <v>37</v>
      </c>
      <c r="K49" s="9" t="s">
        <v>41</v>
      </c>
      <c r="L49" s="9">
        <v>23.04</v>
      </c>
      <c r="M49" s="9">
        <v>9</v>
      </c>
      <c r="N49" s="9">
        <v>8.5</v>
      </c>
      <c r="O49" s="9" t="s">
        <v>189</v>
      </c>
      <c r="P49" s="9">
        <v>105</v>
      </c>
      <c r="Q49" s="9">
        <v>39</v>
      </c>
      <c r="R49" s="23">
        <v>39</v>
      </c>
      <c r="S49" s="9"/>
      <c r="T49" s="9"/>
      <c r="U49" s="9"/>
      <c r="V49" s="9"/>
      <c r="W49" s="9"/>
      <c r="X49" s="9"/>
      <c r="Y49" s="17"/>
      <c r="Z49" s="18"/>
      <c r="AA49" s="18"/>
      <c r="AB49" s="19"/>
      <c r="AC49" s="20"/>
      <c r="AD49" s="20"/>
      <c r="AH49" s="15"/>
    </row>
    <row r="50" spans="1:34" s="13" customFormat="1" ht="20.100000000000001" customHeight="1" x14ac:dyDescent="0.15">
      <c r="A50" s="9">
        <v>23</v>
      </c>
      <c r="B50" s="9" t="s">
        <v>43</v>
      </c>
      <c r="C50" s="9">
        <v>430223</v>
      </c>
      <c r="D50" s="9" t="s">
        <v>94</v>
      </c>
      <c r="E50" s="9" t="s">
        <v>190</v>
      </c>
      <c r="F50" s="9" t="s">
        <v>191</v>
      </c>
      <c r="G50" s="9" t="s">
        <v>192</v>
      </c>
      <c r="H50" s="9">
        <v>1.671</v>
      </c>
      <c r="I50" s="9" t="s">
        <v>36</v>
      </c>
      <c r="J50" s="9" t="s">
        <v>56</v>
      </c>
      <c r="K50" s="9" t="s">
        <v>41</v>
      </c>
      <c r="L50" s="9">
        <v>27.02</v>
      </c>
      <c r="M50" s="9">
        <v>7</v>
      </c>
      <c r="N50" s="9">
        <v>7</v>
      </c>
      <c r="O50" s="9" t="s">
        <v>98</v>
      </c>
      <c r="P50" s="9">
        <v>112</v>
      </c>
      <c r="Q50" s="9">
        <v>38</v>
      </c>
      <c r="R50" s="23">
        <v>38</v>
      </c>
      <c r="S50" s="9"/>
      <c r="T50" s="9"/>
      <c r="U50" s="9"/>
      <c r="V50" s="9"/>
      <c r="W50" s="9"/>
      <c r="X50" s="9"/>
      <c r="Y50" s="17"/>
      <c r="Z50" s="18"/>
      <c r="AA50" s="18"/>
      <c r="AB50" s="19"/>
      <c r="AC50" s="20"/>
      <c r="AD50" s="20"/>
      <c r="AH50" s="15"/>
    </row>
    <row r="51" spans="1:34" s="13" customFormat="1" ht="20.100000000000001" customHeight="1" x14ac:dyDescent="0.15">
      <c r="A51" s="9">
        <v>24</v>
      </c>
      <c r="B51" s="9" t="s">
        <v>43</v>
      </c>
      <c r="C51" s="9">
        <v>430223</v>
      </c>
      <c r="D51" s="9" t="s">
        <v>94</v>
      </c>
      <c r="E51" s="9" t="s">
        <v>193</v>
      </c>
      <c r="F51" s="9" t="s">
        <v>194</v>
      </c>
      <c r="G51" s="9" t="s">
        <v>195</v>
      </c>
      <c r="H51" s="9">
        <v>1.992</v>
      </c>
      <c r="I51" s="9" t="s">
        <v>36</v>
      </c>
      <c r="J51" s="9" t="s">
        <v>56</v>
      </c>
      <c r="K51" s="9" t="s">
        <v>41</v>
      </c>
      <c r="L51" s="9">
        <v>54.04</v>
      </c>
      <c r="M51" s="9">
        <v>8</v>
      </c>
      <c r="N51" s="9">
        <v>8</v>
      </c>
      <c r="O51" s="9" t="s">
        <v>98</v>
      </c>
      <c r="P51" s="9">
        <v>225</v>
      </c>
      <c r="Q51" s="9">
        <v>86</v>
      </c>
      <c r="R51" s="23">
        <v>86</v>
      </c>
      <c r="S51" s="9"/>
      <c r="T51" s="9"/>
      <c r="U51" s="9"/>
      <c r="V51" s="9"/>
      <c r="W51" s="9"/>
      <c r="X51" s="9"/>
      <c r="Y51" s="17"/>
      <c r="Z51" s="18"/>
      <c r="AA51" s="18"/>
      <c r="AB51" s="19"/>
      <c r="AC51" s="20"/>
      <c r="AD51" s="20"/>
      <c r="AH51" s="15"/>
    </row>
    <row r="52" spans="1:34" s="13" customFormat="1" ht="20.100000000000001" customHeight="1" x14ac:dyDescent="0.15">
      <c r="A52" s="9">
        <v>25</v>
      </c>
      <c r="B52" s="9" t="s">
        <v>43</v>
      </c>
      <c r="C52" s="9">
        <v>430223</v>
      </c>
      <c r="D52" s="9" t="s">
        <v>94</v>
      </c>
      <c r="E52" s="9" t="s">
        <v>196</v>
      </c>
      <c r="F52" s="9" t="s">
        <v>197</v>
      </c>
      <c r="G52" s="9" t="s">
        <v>198</v>
      </c>
      <c r="H52" s="9">
        <v>0.24199999999999999</v>
      </c>
      <c r="I52" s="9" t="s">
        <v>36</v>
      </c>
      <c r="J52" s="9" t="s">
        <v>56</v>
      </c>
      <c r="K52" s="9" t="s">
        <v>41</v>
      </c>
      <c r="L52" s="9">
        <v>26.04</v>
      </c>
      <c r="M52" s="9">
        <v>7</v>
      </c>
      <c r="N52" s="9">
        <v>7</v>
      </c>
      <c r="O52" s="9" t="s">
        <v>199</v>
      </c>
      <c r="P52" s="9">
        <v>92</v>
      </c>
      <c r="Q52" s="9">
        <v>36</v>
      </c>
      <c r="R52" s="23">
        <v>36</v>
      </c>
      <c r="S52" s="9"/>
      <c r="T52" s="9"/>
      <c r="U52" s="9"/>
      <c r="V52" s="9"/>
      <c r="W52" s="9"/>
      <c r="X52" s="9"/>
      <c r="Y52" s="17"/>
      <c r="Z52" s="18"/>
      <c r="AA52" s="18"/>
      <c r="AB52" s="19"/>
      <c r="AC52" s="20"/>
      <c r="AD52" s="20"/>
      <c r="AH52" s="15"/>
    </row>
    <row r="53" spans="1:34" s="13" customFormat="1" ht="20.100000000000001" customHeight="1" x14ac:dyDescent="0.15">
      <c r="A53" s="9">
        <v>26</v>
      </c>
      <c r="B53" s="9" t="s">
        <v>43</v>
      </c>
      <c r="C53" s="9">
        <v>430223</v>
      </c>
      <c r="D53" s="9" t="s">
        <v>94</v>
      </c>
      <c r="E53" s="9" t="s">
        <v>200</v>
      </c>
      <c r="F53" s="9" t="s">
        <v>201</v>
      </c>
      <c r="G53" s="9" t="s">
        <v>202</v>
      </c>
      <c r="H53" s="9">
        <v>0.38700000000000001</v>
      </c>
      <c r="I53" s="9" t="s">
        <v>36</v>
      </c>
      <c r="J53" s="9" t="s">
        <v>56</v>
      </c>
      <c r="K53" s="9" t="s">
        <v>41</v>
      </c>
      <c r="L53" s="9">
        <v>54.08</v>
      </c>
      <c r="M53" s="9">
        <v>7</v>
      </c>
      <c r="N53" s="9">
        <v>7</v>
      </c>
      <c r="O53" s="9" t="s">
        <v>98</v>
      </c>
      <c r="P53" s="9">
        <v>303</v>
      </c>
      <c r="Q53" s="9">
        <v>76</v>
      </c>
      <c r="R53" s="23">
        <v>76</v>
      </c>
      <c r="S53" s="9"/>
      <c r="T53" s="9"/>
      <c r="U53" s="9"/>
      <c r="V53" s="9"/>
      <c r="W53" s="9"/>
      <c r="X53" s="9"/>
      <c r="Y53" s="17"/>
      <c r="Z53" s="18"/>
      <c r="AA53" s="18"/>
      <c r="AB53" s="19"/>
      <c r="AC53" s="20"/>
      <c r="AD53" s="20"/>
      <c r="AH53" s="15"/>
    </row>
    <row r="54" spans="1:34" s="13" customFormat="1" ht="20.100000000000001" customHeight="1" x14ac:dyDescent="0.15">
      <c r="A54" s="9">
        <v>27</v>
      </c>
      <c r="B54" s="9" t="s">
        <v>43</v>
      </c>
      <c r="C54" s="9">
        <v>430223</v>
      </c>
      <c r="D54" s="9" t="s">
        <v>94</v>
      </c>
      <c r="E54" s="9" t="s">
        <v>203</v>
      </c>
      <c r="F54" s="9" t="s">
        <v>204</v>
      </c>
      <c r="G54" s="9" t="s">
        <v>198</v>
      </c>
      <c r="H54" s="9">
        <v>0.59799999999999998</v>
      </c>
      <c r="I54" s="9" t="s">
        <v>36</v>
      </c>
      <c r="J54" s="9" t="s">
        <v>56</v>
      </c>
      <c r="K54" s="9" t="s">
        <v>41</v>
      </c>
      <c r="L54" s="9">
        <v>25.04</v>
      </c>
      <c r="M54" s="9">
        <v>7</v>
      </c>
      <c r="N54" s="9">
        <v>7</v>
      </c>
      <c r="O54" s="9" t="s">
        <v>205</v>
      </c>
      <c r="P54" s="9">
        <v>93</v>
      </c>
      <c r="Q54" s="9">
        <v>35</v>
      </c>
      <c r="R54" s="23">
        <v>35</v>
      </c>
      <c r="S54" s="9"/>
      <c r="T54" s="9"/>
      <c r="U54" s="9"/>
      <c r="V54" s="9"/>
      <c r="W54" s="9"/>
      <c r="X54" s="9"/>
      <c r="Y54" s="17"/>
      <c r="Z54" s="18"/>
      <c r="AA54" s="18"/>
      <c r="AB54" s="19"/>
      <c r="AC54" s="20"/>
      <c r="AD54" s="20"/>
      <c r="AH54" s="15"/>
    </row>
    <row r="55" spans="1:34" s="13" customFormat="1" ht="20.100000000000001" customHeight="1" x14ac:dyDescent="0.15">
      <c r="A55" s="9">
        <v>28</v>
      </c>
      <c r="B55" s="9" t="s">
        <v>43</v>
      </c>
      <c r="C55" s="9">
        <v>430223</v>
      </c>
      <c r="D55" s="9" t="s">
        <v>94</v>
      </c>
      <c r="E55" s="9" t="s">
        <v>206</v>
      </c>
      <c r="F55" s="9" t="s">
        <v>207</v>
      </c>
      <c r="G55" s="9" t="s">
        <v>198</v>
      </c>
      <c r="H55" s="9">
        <v>1.111</v>
      </c>
      <c r="I55" s="9" t="s">
        <v>36</v>
      </c>
      <c r="J55" s="9" t="s">
        <v>56</v>
      </c>
      <c r="K55" s="9" t="s">
        <v>41</v>
      </c>
      <c r="L55" s="9">
        <v>24.04</v>
      </c>
      <c r="M55" s="9">
        <v>7</v>
      </c>
      <c r="N55" s="9">
        <v>7</v>
      </c>
      <c r="O55" s="9" t="s">
        <v>208</v>
      </c>
      <c r="P55" s="9">
        <v>88</v>
      </c>
      <c r="Q55" s="9">
        <v>34</v>
      </c>
      <c r="R55" s="23">
        <v>34</v>
      </c>
      <c r="S55" s="9"/>
      <c r="T55" s="9"/>
      <c r="U55" s="9"/>
      <c r="V55" s="9"/>
      <c r="W55" s="9"/>
      <c r="X55" s="9"/>
      <c r="Y55" s="17"/>
      <c r="Z55" s="18"/>
      <c r="AA55" s="18"/>
      <c r="AB55" s="19"/>
      <c r="AC55" s="20"/>
      <c r="AD55" s="20"/>
      <c r="AH55" s="15"/>
    </row>
    <row r="56" spans="1:34" s="13" customFormat="1" ht="20.100000000000001" customHeight="1" x14ac:dyDescent="0.15">
      <c r="A56" s="9">
        <v>29</v>
      </c>
      <c r="B56" s="9" t="s">
        <v>43</v>
      </c>
      <c r="C56" s="9">
        <v>430221</v>
      </c>
      <c r="D56" s="9" t="s">
        <v>131</v>
      </c>
      <c r="E56" s="9" t="s">
        <v>209</v>
      </c>
      <c r="F56" s="9" t="s">
        <v>210</v>
      </c>
      <c r="G56" s="9" t="s">
        <v>211</v>
      </c>
      <c r="H56" s="9">
        <v>1.0999999999999999E-2</v>
      </c>
      <c r="I56" s="9" t="s">
        <v>36</v>
      </c>
      <c r="J56" s="9" t="s">
        <v>56</v>
      </c>
      <c r="K56" s="9" t="s">
        <v>41</v>
      </c>
      <c r="L56" s="9">
        <v>24.04</v>
      </c>
      <c r="M56" s="9">
        <v>6.5</v>
      </c>
      <c r="N56" s="9">
        <v>6.5</v>
      </c>
      <c r="O56" s="9" t="s">
        <v>135</v>
      </c>
      <c r="P56" s="9">
        <v>100</v>
      </c>
      <c r="Q56" s="9">
        <v>31</v>
      </c>
      <c r="R56" s="23">
        <v>31</v>
      </c>
      <c r="S56" s="9"/>
      <c r="T56" s="9"/>
      <c r="U56" s="9"/>
      <c r="V56" s="9"/>
      <c r="W56" s="9"/>
      <c r="X56" s="9"/>
      <c r="Y56" s="17"/>
      <c r="Z56" s="18"/>
      <c r="AA56" s="18"/>
      <c r="AB56" s="19"/>
      <c r="AC56" s="20"/>
      <c r="AD56" s="20"/>
      <c r="AH56" s="15"/>
    </row>
  </sheetData>
  <autoFilter ref="A5:AI56" xr:uid="{00000000-0009-0000-0000-000000000000}"/>
  <mergeCells count="24">
    <mergeCell ref="AH4:AH5"/>
    <mergeCell ref="T3:W5"/>
    <mergeCell ref="C3:D4"/>
    <mergeCell ref="P3:P5"/>
    <mergeCell ref="Q3:Q5"/>
    <mergeCell ref="R3:R5"/>
    <mergeCell ref="S3:S5"/>
    <mergeCell ref="X3:X5"/>
    <mergeCell ref="A2:X2"/>
    <mergeCell ref="Y4:AC4"/>
    <mergeCell ref="AD4:AG4"/>
    <mergeCell ref="A3:A5"/>
    <mergeCell ref="B3:B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</mergeCells>
  <phoneticPr fontId="8" type="noConversion"/>
  <printOptions horizontalCentered="1"/>
  <pageMargins left="0.31388888888888899" right="0.15625" top="0.35416666666666702" bottom="0.235416666666667" header="0.196527777777778" footer="0.15625"/>
  <pageSetup paperSize="8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6"/>
  <sheetViews>
    <sheetView topLeftCell="A2" workbookViewId="0">
      <selection activeCell="D13" sqref="D13"/>
    </sheetView>
  </sheetViews>
  <sheetFormatPr defaultColWidth="9" defaultRowHeight="13.5" x14ac:dyDescent="0.15"/>
  <cols>
    <col min="1" max="1" width="7.125" customWidth="1"/>
    <col min="2" max="2" width="6.5" customWidth="1"/>
    <col min="3" max="3" width="9.375" customWidth="1"/>
    <col min="4" max="4" width="9.25" customWidth="1"/>
    <col min="5" max="5" width="9.375" customWidth="1"/>
    <col min="6" max="6" width="8.5" hidden="1" customWidth="1"/>
    <col min="7" max="7" width="8.5" customWidth="1"/>
    <col min="8" max="8" width="8.5" hidden="1" customWidth="1"/>
    <col min="9" max="9" width="5.5" customWidth="1"/>
    <col min="10" max="11" width="9.25" customWidth="1"/>
    <col min="12" max="12" width="8.5" customWidth="1"/>
    <col min="13" max="13" width="7.375" hidden="1" customWidth="1"/>
    <col min="14" max="14" width="8.25" customWidth="1"/>
    <col min="15" max="15" width="8.125" hidden="1" customWidth="1"/>
    <col min="16" max="16" width="6.375" customWidth="1"/>
    <col min="17" max="17" width="8.75" customWidth="1"/>
    <col min="18" max="18" width="8" customWidth="1"/>
    <col min="19" max="19" width="8.375" customWidth="1"/>
    <col min="20" max="20" width="7.375" hidden="1" customWidth="1"/>
    <col min="21" max="21" width="8.125" customWidth="1"/>
    <col min="22" max="22" width="9.125" hidden="1" customWidth="1"/>
    <col min="23" max="23" width="6.5" customWidth="1"/>
    <col min="24" max="24" width="8.25" customWidth="1"/>
    <col min="25" max="25" width="8" customWidth="1"/>
    <col min="26" max="26" width="9.125" customWidth="1"/>
  </cols>
  <sheetData>
    <row r="1" spans="1:27" x14ac:dyDescent="0.15">
      <c r="A1" s="1" t="s">
        <v>212</v>
      </c>
    </row>
    <row r="2" spans="1:27" ht="20.25" x14ac:dyDescent="0.15">
      <c r="A2" s="65" t="s">
        <v>213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6"/>
      <c r="X2" s="66"/>
      <c r="Y2" s="66"/>
    </row>
    <row r="3" spans="1:27" ht="30.75" customHeight="1" x14ac:dyDescent="0.15">
      <c r="A3" s="49" t="s">
        <v>2</v>
      </c>
      <c r="B3" s="67" t="s">
        <v>34</v>
      </c>
      <c r="C3" s="68"/>
      <c r="D3" s="68"/>
      <c r="E3" s="68"/>
      <c r="F3" s="68"/>
      <c r="G3" s="68"/>
      <c r="H3" s="69"/>
      <c r="I3" s="49" t="s">
        <v>35</v>
      </c>
      <c r="J3" s="49"/>
      <c r="K3" s="49"/>
      <c r="L3" s="49"/>
      <c r="M3" s="49"/>
      <c r="N3" s="49"/>
      <c r="O3" s="49"/>
      <c r="P3" s="49" t="s">
        <v>214</v>
      </c>
      <c r="Q3" s="49"/>
      <c r="R3" s="49"/>
      <c r="S3" s="49"/>
      <c r="T3" s="49"/>
      <c r="U3" s="49"/>
      <c r="V3" s="49"/>
      <c r="W3" s="49" t="s">
        <v>215</v>
      </c>
      <c r="X3" s="49"/>
      <c r="Y3" s="49"/>
      <c r="Z3" s="49"/>
      <c r="AA3" s="49"/>
    </row>
    <row r="4" spans="1:27" ht="22.5" customHeight="1" x14ac:dyDescent="0.15">
      <c r="A4" s="49"/>
      <c r="B4" s="49" t="s">
        <v>216</v>
      </c>
      <c r="C4" s="49" t="s">
        <v>217</v>
      </c>
      <c r="D4" s="49" t="s">
        <v>15</v>
      </c>
      <c r="E4" s="49" t="s">
        <v>218</v>
      </c>
      <c r="F4" s="3"/>
      <c r="G4" s="53" t="s">
        <v>19</v>
      </c>
      <c r="H4" s="4"/>
      <c r="I4" s="49" t="s">
        <v>216</v>
      </c>
      <c r="J4" s="49" t="s">
        <v>217</v>
      </c>
      <c r="K4" s="49" t="s">
        <v>15</v>
      </c>
      <c r="L4" s="49" t="s">
        <v>218</v>
      </c>
      <c r="M4" s="52" t="s">
        <v>219</v>
      </c>
      <c r="N4" s="53"/>
      <c r="O4" s="54"/>
      <c r="P4" s="49" t="s">
        <v>216</v>
      </c>
      <c r="Q4" s="49" t="s">
        <v>217</v>
      </c>
      <c r="R4" s="49" t="s">
        <v>15</v>
      </c>
      <c r="S4" s="49" t="s">
        <v>218</v>
      </c>
      <c r="T4" s="52" t="s">
        <v>220</v>
      </c>
      <c r="U4" s="53"/>
      <c r="V4" s="54"/>
      <c r="W4" s="49" t="s">
        <v>216</v>
      </c>
      <c r="X4" s="49" t="s">
        <v>217</v>
      </c>
      <c r="Y4" s="49" t="s">
        <v>15</v>
      </c>
      <c r="Z4" s="49" t="s">
        <v>218</v>
      </c>
      <c r="AA4" s="70" t="s">
        <v>220</v>
      </c>
    </row>
    <row r="5" spans="1:27" ht="45" customHeight="1" x14ac:dyDescent="0.15">
      <c r="A5" s="49"/>
      <c r="B5" s="49"/>
      <c r="C5" s="49"/>
      <c r="D5" s="49"/>
      <c r="E5" s="49"/>
      <c r="F5" s="2" t="s">
        <v>221</v>
      </c>
      <c r="G5" s="59"/>
      <c r="H5" s="2" t="s">
        <v>222</v>
      </c>
      <c r="I5" s="49"/>
      <c r="J5" s="49"/>
      <c r="K5" s="49"/>
      <c r="L5" s="49"/>
      <c r="M5" s="58"/>
      <c r="N5" s="59"/>
      <c r="O5" s="60"/>
      <c r="P5" s="49"/>
      <c r="Q5" s="49"/>
      <c r="R5" s="49"/>
      <c r="S5" s="49"/>
      <c r="T5" s="58"/>
      <c r="U5" s="59"/>
      <c r="V5" s="60"/>
      <c r="W5" s="49"/>
      <c r="X5" s="49"/>
      <c r="Y5" s="49"/>
      <c r="Z5" s="49"/>
      <c r="AA5" s="70"/>
    </row>
    <row r="6" spans="1:27" ht="42.75" customHeight="1" x14ac:dyDescent="0.15">
      <c r="A6" s="6" t="s">
        <v>43</v>
      </c>
      <c r="B6" s="6">
        <f t="shared" ref="B6:E6" si="0">I6+P6+W6</f>
        <v>45</v>
      </c>
      <c r="C6" s="6">
        <f t="shared" si="0"/>
        <v>1570.528</v>
      </c>
      <c r="D6" s="6">
        <f t="shared" si="0"/>
        <v>6761</v>
      </c>
      <c r="E6" s="6">
        <f t="shared" si="0"/>
        <v>2704</v>
      </c>
      <c r="F6" s="6">
        <f t="shared" ref="F6" si="1">G6+H6</f>
        <v>3323</v>
      </c>
      <c r="G6" s="6">
        <f t="shared" ref="G6:H6" si="2">N6+U6</f>
        <v>861</v>
      </c>
      <c r="H6" s="6">
        <f t="shared" si="2"/>
        <v>2462</v>
      </c>
      <c r="I6" s="5">
        <v>5</v>
      </c>
      <c r="J6" s="5">
        <v>235.02</v>
      </c>
      <c r="K6" s="5">
        <v>1661</v>
      </c>
      <c r="L6" s="5">
        <v>400</v>
      </c>
      <c r="M6" s="7">
        <f t="shared" ref="M6" si="3">N6+O6</f>
        <v>1612</v>
      </c>
      <c r="N6" s="5">
        <v>351</v>
      </c>
      <c r="O6" s="7">
        <f t="shared" ref="O6" si="4">K6-L6</f>
        <v>1261</v>
      </c>
      <c r="P6" s="5">
        <v>16</v>
      </c>
      <c r="Q6" s="5">
        <v>548.74800000000005</v>
      </c>
      <c r="R6" s="5">
        <v>2184</v>
      </c>
      <c r="S6" s="5">
        <v>983</v>
      </c>
      <c r="T6" s="5">
        <f t="shared" ref="T6" si="5">U6+V6</f>
        <v>1711</v>
      </c>
      <c r="U6" s="6">
        <v>510</v>
      </c>
      <c r="V6" s="8">
        <f t="shared" ref="V6" si="6">R6-S6</f>
        <v>1201</v>
      </c>
      <c r="W6" s="6">
        <v>24</v>
      </c>
      <c r="X6" s="6">
        <v>786.76</v>
      </c>
      <c r="Y6" s="6">
        <v>2916</v>
      </c>
      <c r="Z6" s="9">
        <v>1321</v>
      </c>
      <c r="AA6" s="35"/>
    </row>
  </sheetData>
  <mergeCells count="26">
    <mergeCell ref="M4:O5"/>
    <mergeCell ref="Y4:Y5"/>
    <mergeCell ref="Z4:Z5"/>
    <mergeCell ref="AA4:AA5"/>
    <mergeCell ref="T4:V5"/>
    <mergeCell ref="Q4:Q5"/>
    <mergeCell ref="R4:R5"/>
    <mergeCell ref="S4:S5"/>
    <mergeCell ref="W4:W5"/>
    <mergeCell ref="X4:X5"/>
    <mergeCell ref="A2:Y2"/>
    <mergeCell ref="B3:H3"/>
    <mergeCell ref="I3:O3"/>
    <mergeCell ref="P3:V3"/>
    <mergeCell ref="W3:AA3"/>
    <mergeCell ref="A3:A5"/>
    <mergeCell ref="B4:B5"/>
    <mergeCell ref="C4:C5"/>
    <mergeCell ref="D4:D5"/>
    <mergeCell ref="E4:E5"/>
    <mergeCell ref="G4:G5"/>
    <mergeCell ref="I4:I5"/>
    <mergeCell ref="J4:J5"/>
    <mergeCell ref="K4:K5"/>
    <mergeCell ref="L4:L5"/>
    <mergeCell ref="P4:P5"/>
  </mergeCells>
  <phoneticPr fontId="8" type="noConversion"/>
  <printOptions horizontalCentered="1"/>
  <pageMargins left="0.31388888888888899" right="0.196527777777778" top="0.45902777777777798" bottom="0.329166666666667" header="0.31388888888888899" footer="0.31388888888888899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危桥明细表计划下达稿  (2)</vt:lpstr>
      <vt:lpstr>汇总表 (2)</vt:lpstr>
      <vt:lpstr>'危桥明细表计划下达稿 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Ding</cp:lastModifiedBy>
  <cp:lastPrinted>2017-12-13T07:21:00Z</cp:lastPrinted>
  <dcterms:created xsi:type="dcterms:W3CDTF">2006-09-16T00:00:00Z</dcterms:created>
  <dcterms:modified xsi:type="dcterms:W3CDTF">2018-04-02T02:37:08Z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